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 КВ. 2021\"/>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E11" i="27" l="1"/>
  <c r="C20" i="32"/>
  <c r="C22" i="6"/>
  <c r="C50" i="7"/>
  <c r="D14" i="27" l="1"/>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E9" i="31" l="1"/>
  <c r="AL72" i="31" l="1"/>
  <c r="R73" i="31"/>
  <c r="Q73" i="31"/>
  <c r="R72" i="31"/>
  <c r="Q72" i="31"/>
  <c r="R71" i="31"/>
  <c r="Q71" i="31"/>
  <c r="Q70" i="31"/>
  <c r="Q27" i="31"/>
  <c r="Q29" i="31"/>
  <c r="Q30" i="31"/>
  <c r="Q28" i="31"/>
  <c r="R22" i="31"/>
  <c r="R23" i="31"/>
  <c r="R25" i="31"/>
  <c r="Q24" i="31"/>
  <c r="Q83" i="31" l="1"/>
  <c r="Q84" i="31"/>
  <c r="Q85" i="31"/>
  <c r="Q86" i="31"/>
  <c r="Q87" i="31"/>
  <c r="Q88" i="31"/>
  <c r="Q89" i="31"/>
  <c r="Q90" i="31"/>
  <c r="Q91" i="31"/>
  <c r="Q92" i="31"/>
  <c r="Q82" i="31"/>
  <c r="Q74" i="31"/>
  <c r="Q75" i="31"/>
  <c r="Q76" i="31"/>
  <c r="Q77" i="31"/>
  <c r="Q78" i="31"/>
  <c r="Q79" i="31"/>
  <c r="Q80" i="31"/>
  <c r="Q54" i="31"/>
  <c r="Q55" i="31"/>
  <c r="Q56" i="31"/>
  <c r="Q57" i="31"/>
  <c r="Q58" i="31"/>
  <c r="Q59" i="31"/>
  <c r="Q60" i="31"/>
  <c r="Q61" i="31"/>
  <c r="Q62" i="31"/>
  <c r="Q63" i="31"/>
  <c r="Q64" i="31"/>
  <c r="Q65" i="31"/>
  <c r="Q66" i="31"/>
  <c r="Q67" i="31"/>
  <c r="Q68" i="31"/>
  <c r="Q53" i="31"/>
  <c r="Q38" i="31"/>
  <c r="Q39" i="31"/>
  <c r="Q40" i="31"/>
  <c r="Q41" i="31"/>
  <c r="Q42" i="31"/>
  <c r="Q43" i="31"/>
  <c r="Q44" i="31"/>
  <c r="Q45" i="31"/>
  <c r="Q46" i="31"/>
  <c r="Q47" i="31"/>
  <c r="Q48" i="31"/>
  <c r="Q49" i="31"/>
  <c r="Q50" i="31"/>
  <c r="Q51" i="31"/>
  <c r="Q37" i="31"/>
  <c r="Q23" i="31"/>
  <c r="Q25" i="31"/>
  <c r="Q22" i="31"/>
  <c r="AK72" i="31"/>
  <c r="R30" i="31" l="1"/>
  <c r="R29" i="31"/>
  <c r="D27" i="31"/>
  <c r="R27" i="31" s="1"/>
  <c r="C26" i="6"/>
  <c r="A11" i="7" l="1"/>
  <c r="A12" i="6" s="1"/>
  <c r="A8" i="7"/>
  <c r="E8" i="31" l="1"/>
  <c r="A9" i="6"/>
  <c r="AC92" i="31"/>
  <c r="AC90" i="31"/>
  <c r="AC82" i="31"/>
  <c r="AC53" i="31"/>
  <c r="AC42" i="31"/>
  <c r="AC40" i="31"/>
  <c r="AC37" i="31"/>
  <c r="Y37" i="31" l="1"/>
  <c r="AC56" i="31"/>
  <c r="AC58" i="31"/>
  <c r="U26" i="31" l="1"/>
  <c r="D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l="1"/>
  <c r="H44" i="33" s="1"/>
  <c r="G13" i="34"/>
  <c r="G11" i="34" s="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J29" i="33"/>
  <c r="J24" i="33"/>
  <c r="J47" i="33" s="1"/>
  <c r="K32" i="33"/>
  <c r="K48" i="33"/>
  <c r="K50" i="33" s="1"/>
  <c r="L32" i="33"/>
  <c r="I8" i="33"/>
  <c r="I50" i="33"/>
  <c r="L48" i="33"/>
  <c r="L50" i="33" s="1"/>
  <c r="H13" i="33"/>
  <c r="H19" i="33"/>
  <c r="H29" i="33"/>
  <c r="I32" i="33"/>
  <c r="H24" i="33"/>
  <c r="G32" i="33"/>
  <c r="Q26" i="31" l="1"/>
  <c r="R28" i="31"/>
  <c r="R26" i="31" s="1"/>
  <c r="J7" i="33"/>
  <c r="J44" i="33" s="1"/>
  <c r="N14" i="35"/>
  <c r="H45" i="33"/>
  <c r="I14" i="33"/>
  <c r="J48" i="33"/>
  <c r="H32" i="33"/>
  <c r="H48" i="33"/>
  <c r="I30" i="33"/>
  <c r="J50" i="33"/>
  <c r="H47" i="33"/>
  <c r="I25" i="33"/>
  <c r="I20" i="33"/>
  <c r="H46" i="33"/>
  <c r="H50" i="33" s="1"/>
  <c r="J32" i="33" l="1"/>
  <c r="A11" i="32"/>
  <c r="A8" i="32"/>
  <c r="E26" i="31"/>
  <c r="F26" i="31"/>
  <c r="G26" i="31"/>
  <c r="H26" i="31"/>
  <c r="I26" i="31"/>
  <c r="J26" i="31"/>
  <c r="K26" i="31"/>
  <c r="L26" i="31"/>
  <c r="M26" i="31"/>
  <c r="N26" i="31"/>
  <c r="O26" i="31"/>
  <c r="P26" i="31"/>
  <c r="AL26" i="31"/>
  <c r="S26" i="31"/>
  <c r="T26" i="31"/>
  <c r="V26" i="31"/>
  <c r="W26" i="31"/>
  <c r="X26" i="31"/>
  <c r="Y26" i="31"/>
  <c r="Z26" i="31"/>
  <c r="AA26" i="31"/>
  <c r="AB26" i="31"/>
  <c r="AC26" i="31"/>
  <c r="AD26" i="31"/>
  <c r="AE26" i="31"/>
  <c r="AF26" i="31"/>
  <c r="AG26" i="31"/>
  <c r="AH26" i="31"/>
  <c r="AI26" i="31"/>
  <c r="AJ26" i="31"/>
  <c r="D26" i="31"/>
  <c r="E21" i="31"/>
  <c r="F21" i="31"/>
  <c r="G21" i="31"/>
  <c r="H21" i="31"/>
  <c r="I21" i="31"/>
  <c r="J21" i="31"/>
  <c r="K21" i="31"/>
  <c r="L21" i="31"/>
  <c r="M21" i="31"/>
  <c r="N21" i="31"/>
  <c r="O21" i="31"/>
  <c r="P21" i="31"/>
  <c r="S21" i="31"/>
  <c r="T21" i="31"/>
  <c r="V21" i="31"/>
  <c r="W21" i="31"/>
  <c r="X21" i="31"/>
  <c r="Z21" i="31"/>
  <c r="AA21" i="31"/>
  <c r="AB21" i="31"/>
  <c r="AD21" i="31"/>
  <c r="AE21" i="31"/>
  <c r="AF21" i="31"/>
  <c r="AG21" i="31"/>
  <c r="AH21" i="31"/>
  <c r="AI21" i="31"/>
  <c r="AJ21" i="31"/>
  <c r="AL25" i="31"/>
  <c r="AL27" i="31"/>
  <c r="AL28" i="31"/>
  <c r="AL29" i="31"/>
  <c r="AL30" i="31"/>
  <c r="AL37" i="31"/>
  <c r="AL40" i="31"/>
  <c r="AL41" i="31"/>
  <c r="AL42" i="31"/>
  <c r="AL56" i="31"/>
  <c r="AL57" i="31"/>
  <c r="AL58" i="31"/>
  <c r="AL82" i="31"/>
  <c r="AK25" i="31"/>
  <c r="AK27" i="31"/>
  <c r="AK28" i="31"/>
  <c r="AK29" i="31"/>
  <c r="AK30" i="31"/>
  <c r="A11" i="31"/>
  <c r="A8" i="29"/>
  <c r="A11" i="29"/>
  <c r="AK26" i="31" l="1"/>
  <c r="R24" i="31"/>
  <c r="D70" i="31"/>
  <c r="R70" i="31" s="1"/>
  <c r="AL70" i="31" s="1"/>
  <c r="R21" i="31" l="1"/>
  <c r="AL21" i="31" s="1"/>
  <c r="AL24" i="31"/>
  <c r="AC21" i="31"/>
  <c r="AK70" i="31"/>
  <c r="U21" i="31"/>
  <c r="Y21" i="31"/>
  <c r="D21" i="3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<sst xmlns="http://schemas.openxmlformats.org/spreadsheetml/2006/main" count="10818" uniqueCount="1188">
  <si>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</si>
  <si>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</si>
  <si>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</si>
  <si>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</si>
  <si>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</si>
  <si>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</si>
  <si>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</si>
  <si>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</si>
  <si>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</si>
  <si>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</si>
  <si>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</si>
  <si>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</si>
  <si>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</si>
  <si>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</si>
  <si>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</si>
  <si>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</si>
  <si>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</si>
  <si>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</si>
  <si>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</si>
  <si>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</si>
  <si>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</si>
  <si>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</si>
  <si>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</si>
  <si>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</si>
  <si>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</si>
  <si>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</si>
  <si>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</si>
  <si>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</si>
  <si>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</si>
  <si>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</si>
  <si>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</si>
  <si>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</si>
  <si>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</si>
  <si>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</si>
  <si>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</si>
  <si>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</si>
  <si>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</si>
  <si>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</si>
  <si>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</si>
  <si>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</si>
  <si>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</si>
  <si>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</si>
  <si>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</si>
  <si>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</si>
  <si>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</si>
  <si>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</si>
  <si>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</si>
  <si>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</si>
  <si>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</si>
  <si>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</si>
  <si>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</si>
  <si>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</si>
  <si>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</si>
  <si>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</si>
  <si>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</si>
  <si>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</si>
  <si>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</si>
  <si>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</si>
  <si>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</si>
  <si>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</si>
  <si>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</si>
  <si>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</si>
  <si>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</si>
  <si>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</si>
  <si>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</si>
  <si>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</si>
  <si>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</si>
  <si>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</si>
  <si>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</si>
  <si>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</si>
  <si>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</si>
  <si>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</si>
  <si>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</si>
  <si>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</si>
  <si>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</si>
  <si>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</si>
  <si>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</si>
  <si>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</si>
  <si>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</si>
  <si>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</si>
  <si>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</si>
  <si>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</si>
  <si>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</si>
  <si>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</si>
  <si>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</si>
  <si>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</si>
  <si>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</si>
  <si>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</si>
  <si>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</si>
  <si>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</si>
  <si>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</si>
  <si>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</si>
  <si>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</si>
  <si>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</si>
  <si>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</si>
  <si>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</si>
  <si>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</si>
  <si>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</si>
  <si>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</si>
  <si>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</si>
  <si>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</si>
  <si>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</si>
  <si>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</si>
  <si>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</si>
  <si>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</si>
  <si>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</si>
  <si>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</si>
  <si>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</si>
  <si>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</si>
  <si>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</si>
  <si>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</si>
  <si>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</si>
  <si>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</si>
  <si>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</si>
  <si>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</si>
  <si>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</si>
  <si>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</si>
  <si>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</si>
  <si>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</si>
  <si>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</si>
  <si>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</si>
  <si>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</si>
  <si>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</si>
  <si>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</si>
  <si>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</si>
  <si>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</si>
  <si>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</si>
  <si>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</si>
  <si>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</si>
  <si>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</si>
  <si>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</si>
  <si>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</si>
  <si>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</si>
  <si>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</si>
  <si>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</si>
  <si>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</si>
  <si>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</si>
  <si>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</si>
  <si>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</si>
  <si>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</si>
  <si>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</si>
  <si>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</si>
  <si>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</si>
  <si>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</si>
  <si>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</si>
  <si>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</si>
  <si>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</si>
  <si>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</si>
  <si>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</si>
  <si>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</si>
  <si>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</si>
  <si>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</si>
  <si>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</si>
  <si>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</si>
  <si>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</si>
  <si>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</si>
  <si>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</si>
  <si>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</si>
  <si>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</si>
  <si>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</si>
  <si>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</si>
  <si>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</si>
  <si>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</si>
  <si>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</si>
  <si>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</si>
  <si>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</si>
  <si>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</si>
  <si>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</si>
  <si>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</si>
  <si>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</si>
  <si>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</si>
  <si>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</si>
  <si>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</si>
  <si>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</si>
  <si>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</si>
  <si>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</si>
  <si>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</si>
  <si>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</si>
  <si>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</si>
  <si>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</si>
  <si>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</si>
  <si>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</si>
  <si>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</si>
  <si>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</si>
  <si>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</si>
  <si>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</si>
  <si>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</si>
  <si>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</si>
  <si>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</si>
  <si>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</si>
  <si>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</si>
  <si>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</si>
  <si>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</si>
  <si>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</si>
  <si>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</si>
  <si>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</si>
  <si>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</si>
  <si>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</si>
  <si>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</si>
  <si>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</si>
  <si>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</si>
  <si>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</si>
  <si>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</si>
  <si>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</si>
  <si>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</si>
  <si>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</si>
  <si>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</si>
  <si>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</si>
  <si>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</si>
  <si>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</si>
  <si>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</si>
  <si>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</si>
  <si>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</si>
  <si>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</si>
  <si>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</si>
  <si>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</si>
  <si>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</si>
  <si>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</si>
  <si>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</si>
  <si>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</si>
  <si>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</si>
  <si>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</si>
  <si>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</si>
  <si>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</si>
  <si>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</si>
  <si>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</si>
  <si>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</si>
  <si>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</si>
  <si>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</si>
  <si>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</si>
  <si>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</si>
  <si>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</si>
  <si>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</si>
  <si>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</si>
  <si>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</si>
  <si>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</si>
  <si>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</si>
  <si>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</si>
  <si>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</si>
  <si>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</si>
  <si>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</si>
  <si>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</si>
  <si>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</si>
  <si>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</si>
  <si>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</si>
  <si>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</si>
  <si>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</si>
  <si>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</si>
  <si>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</si>
  <si>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</si>
  <si>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</si>
  <si>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</si>
  <si>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</si>
  <si>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</si>
  <si>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</si>
  <si>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</si>
  <si>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</si>
  <si>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</si>
  <si>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</si>
  <si>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</si>
  <si>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</si>
  <si>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</si>
  <si>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</si>
  <si>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</si>
  <si>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</si>
  <si>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</si>
  <si>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</si>
  <si>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</si>
  <si>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</si>
  <si>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</si>
  <si>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</si>
  <si>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</si>
  <si>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</si>
  <si>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</si>
  <si>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</si>
  <si>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</si>
  <si>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</si>
  <si>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</si>
  <si>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</si>
  <si>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</si>
  <si>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</si>
  <si>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</si>
  <si>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</si>
  <si>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</si>
  <si>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</si>
  <si>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</si>
  <si>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</si>
  <si>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</si>
  <si>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</si>
  <si>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</si>
  <si>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</si>
  <si>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</si>
  <si>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</si>
  <si>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</si>
  <si>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</si>
  <si>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</si>
  <si>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</si>
  <si>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</si>
  <si>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</si>
  <si>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</si>
  <si>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</si>
  <si>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</si>
  <si>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</si>
  <si>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</si>
  <si>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</si>
  <si>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</si>
  <si>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</si>
  <si>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</si>
  <si>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</si>
  <si>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</si>
  <si>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</si>
  <si>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</si>
  <si>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</si>
  <si>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</si>
  <si>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</si>
  <si>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</si>
  <si>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</si>
  <si>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</si>
  <si>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</si>
  <si>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</si>
  <si>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</si>
  <si>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</si>
  <si>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</si>
  <si>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</si>
  <si>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</si>
  <si>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</si>
  <si>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</si>
  <si>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</si>
  <si>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</si>
  <si>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</si>
  <si>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</si>
  <si>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</si>
  <si>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</si>
  <si>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</si>
  <si>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</si>
  <si>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</si>
  <si>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</si>
  <si>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</si>
  <si>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</si>
  <si>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</si>
  <si>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</si>
  <si>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</si>
  <si>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</si>
  <si>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</si>
  <si>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</si>
  <si>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</si>
  <si>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</si>
  <si>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</si>
  <si>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</si>
  <si>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</si>
  <si>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</si>
  <si>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</si>
  <si>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</si>
  <si>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</si>
  <si>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</si>
  <si>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</si>
  <si>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</si>
  <si>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</si>
  <si>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</si>
  <si>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</si>
  <si>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</si>
  <si>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</si>
  <si>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</si>
  <si>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</si>
  <si>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</si>
  <si>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</si>
  <si>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</si>
  <si>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</si>
  <si>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</si>
  <si>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</si>
  <si>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</si>
  <si>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</si>
  <si>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</si>
  <si>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</si>
  <si>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</si>
  <si>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</si>
  <si>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</si>
  <si>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</si>
  <si>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</si>
  <si>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</si>
  <si>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</si>
  <si>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</si>
  <si>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</si>
  <si>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</si>
  <si>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</si>
  <si>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</si>
  <si>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</si>
  <si>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</si>
  <si>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</si>
  <si>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</si>
  <si>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</si>
  <si>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</si>
  <si>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</si>
  <si>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</si>
  <si>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</si>
  <si>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</si>
  <si>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</si>
  <si>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</si>
  <si>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</si>
  <si>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</si>
  <si>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</si>
  <si>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</si>
  <si>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</si>
  <si>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</si>
  <si>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</si>
  <si>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</si>
  <si>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</si>
  <si>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</si>
  <si>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</si>
  <si>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</si>
  <si>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</si>
  <si>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</si>
  <si>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</si>
  <si>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</si>
  <si>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</si>
  <si>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</si>
  <si>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</si>
  <si>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</si>
  <si>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</si>
  <si>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</si>
  <si>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</si>
  <si>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</si>
  <si>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</si>
  <si>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</si>
  <si>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</si>
  <si>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</si>
  <si>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</si>
  <si>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</si>
  <si>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</si>
  <si>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</si>
  <si>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</si>
  <si>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</si>
  <si>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</si>
  <si>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</si>
  <si>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</si>
  <si>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</si>
  <si>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</si>
  <si>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</si>
  <si>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</si>
  <si>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</si>
  <si>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</si>
  <si>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</si>
  <si>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</si>
  <si>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</si>
  <si>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</si>
  <si>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</si>
  <si>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</si>
  <si>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</si>
  <si>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</si>
  <si>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</si>
  <si>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</si>
  <si>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</si>
  <si>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</si>
  <si>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</si>
  <si>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</si>
  <si>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</si>
  <si>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</si>
  <si>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</si>
  <si>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</si>
  <si>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</si>
  <si>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</si>
  <si>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</si>
  <si>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</si>
  <si>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</si>
  <si>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</si>
  <si>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</si>
  <si>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</si>
  <si>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</si>
  <si>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</si>
  <si>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</si>
  <si>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</si>
  <si>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</si>
  <si>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</si>
  <si>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</si>
  <si>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</si>
  <si>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</si>
  <si>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</si>
  <si>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</si>
  <si>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</si>
  <si>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</si>
  <si>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</si>
  <si>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</si>
  <si>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</si>
  <si>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</si>
  <si>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</si>
  <si>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</si>
  <si>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</si>
  <si>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</si>
  <si>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</si>
  <si>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</si>
  <si>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</si>
  <si>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</si>
  <si>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</si>
  <si>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</si>
  <si>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</si>
  <si>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</si>
  <si>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</si>
  <si>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</si>
  <si>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</si>
  <si>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</si>
  <si>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</si>
  <si>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</si>
  <si>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</si>
  <si>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</si>
  <si>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</si>
  <si>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</si>
  <si>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</si>
  <si>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</si>
  <si>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</si>
  <si>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</si>
  <si>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</si>
  <si>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</si>
  <si>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</si>
  <si>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</si>
  <si>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</si>
  <si>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</si>
  <si>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</si>
  <si>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</si>
  <si>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</si>
  <si>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</si>
  <si>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</si>
  <si>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</si>
  <si>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</si>
  <si>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</si>
  <si>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</si>
  <si>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</si>
  <si>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</si>
  <si>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</si>
  <si>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</si>
  <si>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</si>
  <si>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</si>
  <si>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</si>
  <si>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</si>
  <si>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</si>
  <si>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</si>
  <si>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</si>
  <si>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</si>
  <si>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</si>
  <si>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</si>
  <si>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</si>
  <si>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</si>
  <si>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</si>
  <si>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</si>
  <si>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</si>
  <si>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</si>
  <si>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</si>
  <si>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</si>
  <si>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</si>
  <si>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</si>
  <si>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</si>
  <si>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</si>
  <si>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</si>
  <si>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</si>
  <si>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</si>
  <si>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</si>
  <si>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</si>
  <si>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</si>
  <si>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</si>
  <si>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</si>
  <si>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</si>
  <si>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</si>
  <si>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</si>
  <si>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</si>
  <si>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</si>
  <si>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</si>
  <si>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</si>
  <si>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</si>
  <si>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</si>
  <si>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</si>
  <si>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</si>
  <si>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</si>
  <si>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</si>
  <si>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</si>
  <si>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</si>
  <si>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</si>
  <si>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</si>
  <si>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</si>
  <si>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</si>
  <si>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</si>
  <si>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</si>
  <si>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</si>
  <si>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</si>
  <si>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</si>
  <si>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</si>
  <si>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</si>
  <si>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</si>
  <si>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</si>
  <si>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</si>
  <si>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</si>
  <si>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</si>
  <si>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</si>
  <si>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</si>
  <si>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</si>
  <si>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</si>
  <si>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</si>
  <si>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</si>
  <si>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</si>
  <si>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</si>
  <si>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</si>
  <si>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</si>
  <si>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</si>
  <si>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</si>
  <si>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</si>
  <si>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</si>
  <si>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</si>
  <si>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</si>
  <si>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</si>
  <si>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</si>
  <si>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</si>
  <si>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</si>
  <si>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</si>
  <si>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</si>
  <si>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</si>
  <si>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</si>
  <si>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</si>
  <si>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</si>
  <si>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</si>
  <si>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</si>
  <si>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</si>
  <si>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</si>
  <si>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</si>
  <si>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</si>
  <si>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</si>
  <si>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</si>
  <si>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</si>
  <si>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</si>
  <si>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</si>
  <si>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</si>
  <si>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</si>
  <si>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</si>
  <si>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</si>
  <si>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</si>
  <si>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</si>
  <si>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</si>
  <si>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</si>
  <si>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</si>
  <si>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</si>
  <si>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</si>
  <si>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</si>
  <si>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</si>
  <si>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</si>
  <si>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</si>
  <si>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</si>
  <si>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</si>
  <si>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</si>
  <si>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</si>
  <si>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</si>
  <si>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</si>
  <si>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</si>
  <si>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</si>
  <si>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</si>
  <si>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</si>
  <si>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</si>
  <si>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</si>
  <si>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</si>
  <si>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</si>
  <si>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</si>
  <si>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</si>
  <si>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</si>
  <si>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</si>
  <si>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</si>
  <si>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</si>
  <si>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</si>
  <si>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</si>
  <si>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</si>
  <si>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</si>
  <si>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</si>
  <si>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</si>
  <si>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</si>
  <si>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</si>
  <si>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</si>
  <si>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</si>
  <si>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</si>
  <si>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</si>
  <si>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</si>
  <si>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</si>
  <si>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</si>
  <si>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</si>
  <si>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</si>
  <si>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</si>
  <si>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</si>
  <si>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</si>
  <si>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</si>
  <si>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</si>
  <si>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</si>
  <si>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</si>
  <si>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</si>
  <si>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</si>
  <si>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</si>
  <si>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</si>
  <si>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</si>
  <si>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</si>
  <si>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</si>
  <si>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</si>
  <si>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</si>
  <si>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</si>
  <si>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</si>
  <si>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</si>
  <si>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</si>
  <si>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</si>
  <si>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</si>
  <si>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</si>
  <si>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</si>
  <si>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</si>
  <si>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</si>
  <si>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</si>
  <si>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</si>
  <si>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</si>
  <si>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</si>
  <si>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</si>
  <si>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</si>
  <si>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</si>
  <si>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</si>
  <si>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</si>
  <si>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</si>
  <si>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</si>
  <si>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</si>
  <si>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</si>
  <si>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</si>
  <si>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</si>
  <si>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</si>
  <si>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</si>
  <si>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</si>
  <si>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</si>
  <si>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</si>
  <si>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</si>
  <si>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</si>
  <si>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</si>
  <si>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</si>
  <si>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</si>
  <si>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</si>
  <si>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</si>
  <si>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</si>
  <si>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</si>
  <si>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</si>
  <si>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</si>
  <si>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</si>
  <si>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</si>
  <si>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</si>
  <si>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</si>
  <si>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</si>
  <si>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</si>
  <si>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</si>
  <si>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</si>
  <si>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</si>
  <si>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</si>
  <si>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</si>
  <si>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</si>
  <si>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</si>
  <si>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</si>
  <si>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</si>
  <si>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</si>
  <si>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</si>
  <si>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</si>
  <si>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</si>
  <si>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</si>
  <si>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</si>
  <si>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</si>
  <si>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</si>
  <si>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</si>
  <si>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</si>
  <si>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</si>
  <si>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</si>
  <si>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</si>
  <si>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</si>
  <si>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</si>
  <si>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</si>
  <si>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</si>
  <si>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</si>
  <si>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</si>
  <si>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</si>
  <si>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</si>
  <si>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</si>
  <si>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</si>
  <si>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</si>
  <si>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</si>
  <si>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</si>
  <si>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</si>
  <si>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</si>
  <si>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</si>
  <si>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</si>
  <si>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</si>
  <si>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</si>
  <si>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</si>
  <si>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</si>
  <si>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</si>
  <si>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</si>
  <si>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</si>
  <si>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</si>
  <si>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</si>
  <si>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</si>
  <si>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</si>
  <si>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</si>
  <si>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</si>
  <si>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</si>
  <si>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</si>
  <si>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</si>
  <si>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</si>
  <si>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</si>
  <si>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</si>
  <si>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</si>
  <si>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</si>
  <si>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</si>
  <si>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</si>
  <si>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</si>
  <si>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</si>
  <si>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</si>
  <si>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</si>
  <si>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</si>
  <si>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</si>
  <si>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</si>
  <si>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</si>
  <si>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</si>
  <si>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</si>
  <si>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</si>
  <si>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</si>
  <si>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</si>
  <si>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</si>
  <si>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</si>
  <si>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</si>
  <si>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</si>
  <si>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</si>
  <si>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</si>
  <si>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</si>
  <si>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</si>
  <si>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</si>
  <si>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</si>
  <si>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</si>
  <si>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</si>
  <si>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</si>
  <si>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</si>
  <si>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</si>
  <si>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</si>
  <si>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</si>
  <si>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</si>
  <si>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</si>
  <si>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</si>
  <si>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</si>
  <si>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</si>
  <si>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</si>
  <si>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</si>
  <si>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</si>
  <si>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</si>
  <si>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</si>
  <si>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</si>
  <si>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</si>
  <si>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</si>
  <si>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</si>
  <si>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</si>
  <si>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</si>
  <si>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</si>
  <si>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</si>
  <si>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</si>
  <si>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</si>
  <si>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</si>
  <si>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</si>
  <si>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</si>
  <si>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</si>
  <si>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</si>
  <si>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</si>
  <si>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</si>
  <si>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</si>
  <si>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</si>
  <si>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</si>
  <si>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</si>
  <si>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</si>
  <si>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</si>
  <si>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</si>
  <si>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</si>
  <si>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</si>
  <si>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</si>
  <si>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</si>
  <si>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</si>
  <si>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</si>
  <si>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</si>
  <si>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</si>
  <si>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</si>
  <si>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</si>
  <si>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</si>
  <si>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</si>
  <si>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</si>
  <si>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</si>
  <si>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</si>
  <si>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</si>
  <si>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</si>
  <si>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</si>
  <si>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</si>
  <si>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</si>
  <si>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</si>
  <si>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</si>
  <si>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</si>
  <si>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</si>
  <si>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</si>
  <si>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</si>
  <si>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</si>
  <si>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</si>
  <si>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</si>
  <si>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</si>
  <si>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</si>
  <si>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</si>
  <si>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</si>
  <si>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</si>
  <si>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</si>
  <si>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</si>
  <si>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</si>
  <si>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</si>
  <si>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</si>
  <si>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</si>
  <si>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</si>
  <si>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</si>
  <si>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</si>
  <si>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</si>
  <si>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</si>
  <si>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</si>
  <si>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</si>
  <si>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</si>
  <si>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</si>
  <si>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</si>
  <si>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</si>
  <si>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</si>
  <si>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</si>
  <si>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</si>
  <si>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</si>
  <si>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</si>
  <si>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</si>
  <si>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</si>
  <si>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</si>
  <si>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</si>
  <si>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</si>
  <si>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</si>
  <si>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</si>
  <si>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</si>
  <si>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</si>
  <si>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</si>
  <si>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</si>
  <si>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</si>
  <si>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</si>
  <si>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</si>
  <si>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</si>
  <si>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</si>
  <si>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</si>
  <si>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</si>
  <si>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</si>
  <si>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</si>
  <si>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</si>
  <si>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</si>
  <si>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</si>
  <si>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</si>
  <si>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</si>
  <si>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</si>
  <si>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</si>
  <si>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</si>
  <si>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</si>
  <si>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</si>
  <si>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</si>
  <si>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</si>
  <si>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</si>
  <si>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</si>
  <si>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</si>
  <si>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</si>
  <si>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</si>
  <si>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</si>
  <si>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</si>
  <si>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</si>
  <si>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</si>
  <si>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</si>
  <si>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</si>
  <si>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</si>
  <si>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</si>
  <si>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</si>
  <si>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</si>
  <si>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</si>
  <si>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</si>
  <si>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</si>
  <si>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</si>
  <si>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</si>
  <si>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</si>
  <si>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</si>
  <si>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</si>
  <si>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</si>
  <si>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</si>
  <si>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</si>
  <si>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</si>
  <si>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</si>
  <si>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</si>
  <si>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</si>
  <si>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</si>
  <si>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</si>
  <si>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</si>
  <si>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</si>
  <si>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</si>
  <si>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</si>
  <si>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</si>
  <si>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</si>
  <si>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</si>
  <si>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</si>
  <si>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</si>
  <si>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</si>
  <si>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</si>
  <si>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</si>
  <si>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</si>
  <si>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</si>
  <si>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</si>
  <si>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</si>
  <si>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</si>
  <si>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</si>
  <si>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</si>
  <si>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</si>
  <si>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</si>
  <si>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</si>
  <si>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</si>
  <si>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</si>
  <si>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</si>
  <si>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</si>
  <si>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</si>
  <si>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</si>
  <si>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</si>
  <si>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</si>
  <si>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</si>
  <si>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</si>
  <si>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</si>
  <si>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</si>
  <si>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</si>
  <si>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</si>
  <si>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</si>
  <si>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</si>
  <si>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</si>
  <si>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</si>
  <si>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</si>
  <si>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</si>
  <si>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</si>
  <si>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</si>
  <si>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</si>
  <si>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</si>
  <si>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</si>
  <si>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</si>
  <si>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</si>
  <si>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</si>
  <si>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</si>
  <si>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</si>
  <si>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</si>
  <si>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</si>
  <si>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</si>
  <si>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</si>
  <si>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</si>
  <si>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</si>
  <si>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</si>
  <si>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</si>
  <si>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</si>
  <si>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</si>
  <si>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</si>
  <si>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</si>
  <si>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</si>
  <si>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</si>
  <si>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</si>
  <si>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</si>
  <si>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</si>
  <si>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</si>
  <si>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</si>
  <si>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</si>
  <si>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</si>
  <si>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</si>
  <si>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</si>
  <si>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</si>
  <si>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</si>
  <si>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</si>
  <si>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</si>
  <si>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</si>
  <si>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</si>
  <si>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</si>
  <si>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</si>
  <si>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</si>
  <si>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</si>
  <si>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</si>
  <si>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</si>
  <si>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</si>
  <si>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</si>
  <si>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</si>
  <si>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</si>
  <si>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</si>
  <si>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</si>
  <si>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</si>
  <si>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</si>
  <si>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</si>
  <si>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</si>
  <si>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</si>
  <si>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</si>
  <si>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</si>
  <si>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</si>
  <si>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</si>
  <si>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</si>
  <si>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</si>
  <si>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</si>
  <si>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</si>
  <si>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</si>
  <si>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</si>
  <si>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</si>
  <si>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</si>
  <si>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</si>
  <si>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</si>
  <si>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</si>
  <si>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</si>
  <si>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</si>
  <si>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</si>
  <si>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</si>
  <si>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</si>
  <si>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</si>
  <si>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</si>
  <si>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</si>
  <si>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</si>
  <si>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</si>
  <si>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</si>
  <si>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</si>
  <si>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</si>
  <si>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</si>
  <si>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</si>
  <si>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</si>
  <si>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</si>
  <si>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</si>
  <si>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</si>
  <si>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</si>
  <si>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</si>
  <si>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</si>
  <si>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</si>
  <si>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</si>
  <si>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</si>
  <si>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</si>
  <si>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</si>
  <si>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</si>
  <si>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</si>
  <si>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</si>
  <si>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</si>
  <si>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</si>
  <si>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</si>
  <si>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</si>
  <si>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</si>
  <si>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</si>
  <si>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</si>
  <si>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</si>
  <si>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</si>
  <si>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</si>
  <si>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</si>
  <si>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</si>
  <si>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</si>
  <si>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</si>
  <si>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</si>
  <si>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</si>
  <si>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</si>
  <si>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</si>
  <si>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</si>
  <si>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</si>
  <si>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</si>
  <si>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</si>
  <si>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</si>
  <si>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</si>
  <si>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</si>
  <si>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</si>
  <si>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</si>
  <si>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</si>
  <si>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</si>
  <si>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</si>
  <si>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</si>
  <si>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</si>
  <si>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</si>
  <si>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</si>
  <si>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</si>
  <si>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</si>
  <si>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</si>
  <si>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силовой трансформатор марки ТМГ 630 кВА 6/0,4 кВ</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</si>
  <si>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</si>
  <si>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</si>
  <si>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силовой трансформатор марки ТМ-320 кВа 6/0,4 кВ.</t>
  </si>
  <si>
    <t>КТП 981</t>
  </si>
  <si>
    <t>31.11.2021</t>
  </si>
  <si>
    <t>02.2021</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</si>
  <si>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</si>
  <si>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</si>
  <si>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</si>
  <si>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</si>
  <si>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</si>
  <si>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</si>
  <si>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</si>
  <si>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</si>
  <si>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Корректировка программы на 2021 год находится на рассмотрении в министерстве промышленности, энергетики и ЖКХ Красноярского края</t>
  </si>
  <si>
    <t>факт</t>
  </si>
  <si>
    <t>Фактическое значение на 01.01.2020 года</t>
  </si>
  <si>
    <t>утвержденное плановое значение</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</si>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</sst>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40" fillId="0" borderId="0" xfId="1" applyFont="1" applyAlignment="1">
      <alignment horizontal="center" vertic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11" fillId="0" borderId="0" xfId="2" applyFont="1" applyFill="1" applyAlignment="1">
      <alignment horizontal="center"/>
    </xf>
    <xf numFmtId="0" fontId="7" fillId="31" borderId="0" xfId="0" applyFont="1" applyFill="1"/>
    <xf numFmtId="175" fontId="77" fillId="0" borderId="0" xfId="2" applyNumberFormat="1" applyFont="1"/>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171" fontId="3" fillId="0" borderId="1" xfId="1" applyNumberFormat="1" applyBorder="1" applyAlignment="1">
      <alignment horizontal="left" vertical="center"/>
    </xf>
    <xf numFmtId="168" fontId="7" fillId="0" borderId="1" xfId="1" applyNumberFormat="1" applyFont="1" applyBorder="1" applyAlignment="1">
      <alignment horizontal="lef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7" fillId="0" borderId="23" xfId="1" applyFont="1" applyBorder="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5" name="TextBox 4"/>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59" t="s">
        <v>493</v>
      </c>
      <c r="AF1" s="1059"/>
      <c r="AG1" s="1059"/>
      <c r="AH1" s="1059"/>
      <c r="AM1" s="223"/>
      <c r="AN1" s="223"/>
      <c r="AO1" s="223"/>
    </row>
    <row r="2" spans="1:75" ht="69.75" customHeight="1" x14ac:dyDescent="0.25">
      <c r="A2" s="223"/>
      <c r="B2" s="223"/>
      <c r="C2" s="224"/>
      <c r="D2" s="223"/>
      <c r="E2" s="223"/>
      <c r="F2" s="223"/>
      <c r="G2" s="223"/>
      <c r="H2" s="225"/>
      <c r="I2" s="226"/>
      <c r="J2" s="223"/>
      <c r="K2" s="223"/>
      <c r="AE2" s="1060" t="s">
        <v>494</v>
      </c>
      <c r="AF2" s="1060"/>
      <c r="AG2" s="1060"/>
      <c r="AH2" s="1060"/>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61" t="s">
        <v>496</v>
      </c>
      <c r="B4" s="1061"/>
      <c r="C4" s="1061"/>
      <c r="D4" s="1061"/>
      <c r="E4" s="1061"/>
      <c r="F4" s="1061"/>
      <c r="G4" s="1061"/>
      <c r="H4" s="1061"/>
      <c r="I4" s="1061"/>
      <c r="J4" s="1061"/>
      <c r="K4" s="1061"/>
      <c r="L4" s="1061"/>
      <c r="M4" s="1061"/>
      <c r="N4" s="1061"/>
      <c r="O4" s="1061"/>
      <c r="P4" s="1061"/>
      <c r="Q4" s="1061"/>
      <c r="R4" s="1061"/>
      <c r="S4" s="1061"/>
      <c r="T4" s="1061"/>
      <c r="U4" s="1061"/>
      <c r="V4" s="1061"/>
      <c r="W4" s="1061"/>
      <c r="X4" s="1061"/>
      <c r="Y4" s="1061"/>
      <c r="Z4" s="1061"/>
      <c r="AA4" s="1061"/>
      <c r="AB4" s="1061"/>
      <c r="AC4" s="1061"/>
      <c r="AD4" s="1061"/>
      <c r="AE4" s="1061"/>
      <c r="AF4" s="1061"/>
      <c r="AG4" s="1061"/>
      <c r="AH4" s="1061"/>
      <c r="AM4" s="223"/>
      <c r="AN4" s="223"/>
      <c r="AO4" s="223"/>
    </row>
    <row r="5" spans="1:75" ht="18.75" x14ac:dyDescent="0.25">
      <c r="A5" s="1061"/>
      <c r="B5" s="1061"/>
      <c r="C5" s="1061"/>
      <c r="D5" s="1061"/>
      <c r="E5" s="1061"/>
      <c r="F5" s="1061"/>
      <c r="G5" s="1061"/>
      <c r="H5" s="1061"/>
      <c r="I5" s="1061"/>
      <c r="J5" s="1061"/>
      <c r="K5" s="1061"/>
      <c r="L5" s="1061"/>
      <c r="M5" s="1061"/>
      <c r="N5" s="1061"/>
      <c r="O5" s="1061"/>
      <c r="P5" s="1061"/>
      <c r="Q5" s="1061"/>
      <c r="R5" s="1061"/>
      <c r="S5" s="1061"/>
      <c r="T5" s="1061"/>
      <c r="U5" s="1061"/>
      <c r="V5" s="1061"/>
      <c r="W5" s="1061"/>
      <c r="X5" s="1061"/>
      <c r="Y5" s="1061"/>
      <c r="Z5" s="1061"/>
      <c r="AA5" s="1061"/>
      <c r="AB5" s="1061"/>
      <c r="AC5" s="1061"/>
      <c r="AD5" s="1061"/>
      <c r="AE5" s="1061"/>
      <c r="AF5" s="1061"/>
      <c r="AG5" s="1061"/>
      <c r="AH5" s="1061"/>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62" t="s">
        <v>497</v>
      </c>
      <c r="J6" s="1062"/>
      <c r="K6" s="1062"/>
      <c r="L6" s="1062"/>
      <c r="M6" s="1063" t="s">
        <v>498</v>
      </c>
      <c r="N6" s="1063"/>
      <c r="O6" s="1063"/>
      <c r="P6" s="1063"/>
      <c r="Q6" s="1063"/>
      <c r="R6" s="1063"/>
      <c r="S6" s="1063"/>
      <c r="T6" s="1063"/>
      <c r="U6" s="106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64" t="s">
        <v>500</v>
      </c>
      <c r="N7" s="1064"/>
      <c r="O7" s="1064"/>
      <c r="P7" s="1064"/>
      <c r="Q7" s="1064"/>
      <c r="R7" s="1064"/>
      <c r="S7" s="1064"/>
      <c r="T7" s="1064"/>
      <c r="U7" s="106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5"/>
      <c r="B8" s="1065"/>
      <c r="C8" s="1065"/>
      <c r="D8" s="1065"/>
      <c r="E8" s="1065"/>
      <c r="F8" s="1065"/>
      <c r="G8" s="1065"/>
      <c r="H8" s="1065"/>
      <c r="I8" s="1065"/>
      <c r="J8" s="1065"/>
      <c r="K8" s="1065"/>
      <c r="L8" s="1065"/>
      <c r="M8" s="1065"/>
      <c r="N8" s="1065"/>
      <c r="O8" s="1065"/>
      <c r="P8" s="1065"/>
      <c r="Q8" s="1065"/>
      <c r="R8" s="1065"/>
      <c r="S8" s="1065"/>
      <c r="T8" s="1065"/>
      <c r="U8" s="1065"/>
      <c r="V8" s="1065"/>
      <c r="W8" s="1065"/>
      <c r="X8" s="1065"/>
      <c r="Y8" s="1065"/>
      <c r="Z8" s="1065"/>
      <c r="AA8" s="1065"/>
      <c r="AB8" s="1065"/>
      <c r="AC8" s="1065"/>
      <c r="AD8" s="1065"/>
      <c r="AE8" s="1065"/>
      <c r="AF8" s="1065"/>
      <c r="AG8" s="1065"/>
      <c r="AH8" s="1065"/>
      <c r="AM8" s="223"/>
      <c r="AN8" s="223"/>
      <c r="AO8" s="223"/>
      <c r="BW8" s="44"/>
    </row>
    <row r="9" spans="1:75" ht="18.75" x14ac:dyDescent="0.25">
      <c r="A9" s="1066" t="s">
        <v>483</v>
      </c>
      <c r="B9" s="1066"/>
      <c r="C9" s="1066"/>
      <c r="D9" s="1066"/>
      <c r="E9" s="1066"/>
      <c r="F9" s="1066"/>
      <c r="G9" s="1066"/>
      <c r="H9" s="1066"/>
      <c r="I9" s="1066"/>
      <c r="J9" s="1066"/>
      <c r="K9" s="1066"/>
      <c r="L9" s="1066"/>
      <c r="M9" s="1066"/>
      <c r="N9" s="1066"/>
      <c r="O9" s="1066"/>
      <c r="P9" s="1066"/>
      <c r="Q9" s="1066"/>
      <c r="R9" s="1066"/>
      <c r="S9" s="1066"/>
      <c r="T9" s="1066"/>
      <c r="U9" s="1066"/>
      <c r="V9" s="1066"/>
      <c r="W9" s="1066"/>
      <c r="X9" s="1066"/>
      <c r="Y9" s="1066"/>
      <c r="Z9" s="1066"/>
      <c r="AA9" s="1066"/>
      <c r="AB9" s="1066"/>
      <c r="AC9" s="1066"/>
      <c r="AD9" s="1066"/>
      <c r="AE9" s="1066"/>
      <c r="AF9" s="1066"/>
      <c r="AG9" s="1066"/>
      <c r="AH9" s="106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61"/>
      <c r="B10" s="1061"/>
      <c r="C10" s="1061"/>
      <c r="D10" s="1061"/>
      <c r="E10" s="1061"/>
      <c r="F10" s="1061"/>
      <c r="G10" s="1061"/>
      <c r="H10" s="1061"/>
      <c r="I10" s="1061"/>
      <c r="J10" s="1061"/>
      <c r="K10" s="1061"/>
      <c r="L10" s="1061"/>
      <c r="M10" s="1061"/>
      <c r="N10" s="1061"/>
      <c r="O10" s="1061"/>
      <c r="P10" s="1061"/>
      <c r="Q10" s="1061"/>
      <c r="R10" s="1061"/>
      <c r="S10" s="1061"/>
      <c r="T10" s="1061"/>
      <c r="U10" s="1061"/>
      <c r="V10" s="1061"/>
      <c r="W10" s="1061"/>
      <c r="X10" s="1061"/>
      <c r="Y10" s="1061"/>
      <c r="Z10" s="1061"/>
      <c r="AA10" s="1061"/>
      <c r="AB10" s="1061"/>
      <c r="AC10" s="1061"/>
      <c r="AD10" s="1061"/>
      <c r="AE10" s="1061"/>
      <c r="AF10" s="1061"/>
      <c r="AG10" s="1061"/>
      <c r="AH10" s="1061"/>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67" t="s">
        <v>501</v>
      </c>
      <c r="D11" s="1067"/>
      <c r="E11" s="1067"/>
      <c r="F11" s="1067"/>
      <c r="G11" s="1067"/>
      <c r="H11" s="1067"/>
      <c r="I11" s="1067"/>
      <c r="J11" s="1067"/>
      <c r="K11" s="1067"/>
      <c r="L11" s="1067"/>
      <c r="M11" s="1068" t="s">
        <v>502</v>
      </c>
      <c r="N11" s="1068"/>
      <c r="O11" s="1068"/>
      <c r="P11" s="1068"/>
      <c r="Q11" s="1068"/>
      <c r="R11" s="1068"/>
      <c r="S11" s="1068"/>
      <c r="T11" s="1068"/>
      <c r="U11" s="1068"/>
      <c r="V11" s="1068"/>
      <c r="W11" s="1068"/>
      <c r="X11" s="1068"/>
      <c r="Y11" s="1068"/>
      <c r="Z11" s="1068"/>
      <c r="AA11" s="1068"/>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9" t="s">
        <v>503</v>
      </c>
      <c r="N12" s="1069"/>
      <c r="O12" s="1069"/>
      <c r="P12" s="1069"/>
      <c r="Q12" s="1069"/>
      <c r="R12" s="1069"/>
      <c r="S12" s="1069"/>
      <c r="T12" s="1069"/>
      <c r="U12" s="1069"/>
      <c r="V12" s="1069"/>
      <c r="W12" s="1069"/>
      <c r="X12" s="1069"/>
      <c r="Y12" s="1069"/>
      <c r="Z12" s="1069"/>
      <c r="AA12" s="1069"/>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70" t="s">
        <v>504</v>
      </c>
      <c r="B14" s="1070" t="s">
        <v>505</v>
      </c>
      <c r="C14" s="1070" t="s">
        <v>506</v>
      </c>
      <c r="D14" s="1071" t="s">
        <v>55</v>
      </c>
      <c r="E14" s="1071" t="s">
        <v>59</v>
      </c>
      <c r="F14" s="1070" t="s">
        <v>507</v>
      </c>
      <c r="G14" s="1070"/>
      <c r="H14" s="1070" t="s">
        <v>508</v>
      </c>
      <c r="I14" s="1070"/>
      <c r="J14" s="1070"/>
      <c r="K14" s="1070"/>
      <c r="L14" s="1070"/>
      <c r="M14" s="1070"/>
      <c r="N14" s="1072" t="s">
        <v>509</v>
      </c>
      <c r="O14" s="1075" t="s">
        <v>510</v>
      </c>
      <c r="P14" s="1070" t="s">
        <v>511</v>
      </c>
      <c r="Q14" s="1070"/>
      <c r="R14" s="1070"/>
      <c r="S14" s="1070"/>
      <c r="T14" s="1070" t="s">
        <v>512</v>
      </c>
      <c r="U14" s="1070"/>
      <c r="V14" s="1078" t="s">
        <v>513</v>
      </c>
      <c r="W14" s="1079"/>
      <c r="X14" s="1080"/>
      <c r="Y14" s="1070" t="s">
        <v>514</v>
      </c>
      <c r="Z14" s="1070"/>
      <c r="AA14" s="1070"/>
      <c r="AB14" s="1070"/>
      <c r="AC14" s="1070"/>
      <c r="AD14" s="1070"/>
      <c r="AE14" s="1070"/>
      <c r="AF14" s="1070"/>
      <c r="AG14" s="1070"/>
      <c r="AH14" s="1070"/>
      <c r="AI14" s="1070" t="s">
        <v>515</v>
      </c>
      <c r="AJ14" s="1070"/>
      <c r="AK14" s="1070"/>
      <c r="AL14" s="1070"/>
      <c r="AM14" s="1070"/>
      <c r="AN14" s="1070"/>
      <c r="AO14" s="1070"/>
      <c r="AP14" s="1070"/>
      <c r="AQ14" s="1070"/>
      <c r="AR14" s="1070"/>
      <c r="AS14" s="1070"/>
      <c r="AT14" s="1070"/>
      <c r="AU14" s="1070"/>
      <c r="AV14" s="1070"/>
      <c r="AW14" s="1070"/>
      <c r="AX14" s="1070"/>
      <c r="AY14" s="1070"/>
      <c r="AZ14" s="1070"/>
      <c r="BA14" s="1070"/>
      <c r="BB14" s="1070"/>
      <c r="BC14" s="1070"/>
      <c r="BD14" s="1070"/>
      <c r="BE14" s="1070"/>
      <c r="BF14" s="1070"/>
      <c r="BG14" s="1070"/>
      <c r="BH14" s="1070"/>
      <c r="BI14" s="1070"/>
      <c r="BJ14" s="1070"/>
      <c r="BK14" s="1070"/>
      <c r="BL14" s="1070"/>
      <c r="BM14" s="1070"/>
      <c r="BN14" s="1070"/>
      <c r="BO14" s="1070"/>
      <c r="BP14" s="1070"/>
      <c r="BQ14" s="1070"/>
      <c r="BR14" s="1070"/>
      <c r="BS14" s="1070"/>
      <c r="BT14" s="1070"/>
      <c r="BU14" s="1070"/>
      <c r="BV14" s="1070"/>
      <c r="BW14" s="1084" t="s">
        <v>516</v>
      </c>
    </row>
    <row r="15" spans="1:75" ht="85.5" customHeight="1" x14ac:dyDescent="0.25">
      <c r="A15" s="1070"/>
      <c r="B15" s="1070"/>
      <c r="C15" s="1070"/>
      <c r="D15" s="1071"/>
      <c r="E15" s="1071"/>
      <c r="F15" s="1070"/>
      <c r="G15" s="1070"/>
      <c r="H15" s="1087" t="s">
        <v>517</v>
      </c>
      <c r="I15" s="1088"/>
      <c r="J15" s="1089"/>
      <c r="K15" s="1081" t="s">
        <v>518</v>
      </c>
      <c r="L15" s="1082"/>
      <c r="M15" s="1083"/>
      <c r="N15" s="1073"/>
      <c r="O15" s="1076"/>
      <c r="P15" s="1070" t="s">
        <v>3</v>
      </c>
      <c r="Q15" s="1070"/>
      <c r="R15" s="1070" t="s">
        <v>518</v>
      </c>
      <c r="S15" s="1070"/>
      <c r="T15" s="1070"/>
      <c r="U15" s="1070"/>
      <c r="V15" s="1081"/>
      <c r="W15" s="1082"/>
      <c r="X15" s="1083"/>
      <c r="Y15" s="1070" t="s">
        <v>3</v>
      </c>
      <c r="Z15" s="1070"/>
      <c r="AA15" s="1070"/>
      <c r="AB15" s="1070"/>
      <c r="AC15" s="1070"/>
      <c r="AD15" s="1070" t="s">
        <v>518</v>
      </c>
      <c r="AE15" s="1070"/>
      <c r="AF15" s="1070"/>
      <c r="AG15" s="1070"/>
      <c r="AH15" s="1070"/>
      <c r="AI15" s="1087" t="s">
        <v>519</v>
      </c>
      <c r="AJ15" s="1088"/>
      <c r="AK15" s="1088"/>
      <c r="AL15" s="1088"/>
      <c r="AM15" s="1089"/>
      <c r="AN15" s="1070" t="s">
        <v>520</v>
      </c>
      <c r="AO15" s="1070"/>
      <c r="AP15" s="1070"/>
      <c r="AQ15" s="1070"/>
      <c r="AR15" s="1070"/>
      <c r="AS15" s="1087" t="s">
        <v>521</v>
      </c>
      <c r="AT15" s="1088"/>
      <c r="AU15" s="1088"/>
      <c r="AV15" s="1088"/>
      <c r="AW15" s="1089"/>
      <c r="AX15" s="1070" t="s">
        <v>522</v>
      </c>
      <c r="AY15" s="1070"/>
      <c r="AZ15" s="1070"/>
      <c r="BA15" s="1070"/>
      <c r="BB15" s="1070"/>
      <c r="BC15" s="1087" t="s">
        <v>523</v>
      </c>
      <c r="BD15" s="1088"/>
      <c r="BE15" s="1088"/>
      <c r="BF15" s="1088"/>
      <c r="BG15" s="1089"/>
      <c r="BH15" s="1070" t="s">
        <v>524</v>
      </c>
      <c r="BI15" s="1070"/>
      <c r="BJ15" s="1070"/>
      <c r="BK15" s="1070"/>
      <c r="BL15" s="1070"/>
      <c r="BM15" s="1087" t="s">
        <v>525</v>
      </c>
      <c r="BN15" s="1088"/>
      <c r="BO15" s="1088"/>
      <c r="BP15" s="1088"/>
      <c r="BQ15" s="1089"/>
      <c r="BR15" s="1087" t="s">
        <v>526</v>
      </c>
      <c r="BS15" s="1088"/>
      <c r="BT15" s="1088"/>
      <c r="BU15" s="1088"/>
      <c r="BV15" s="1089"/>
      <c r="BW15" s="1085"/>
    </row>
    <row r="16" spans="1:75" ht="203.25" customHeight="1" x14ac:dyDescent="0.25">
      <c r="A16" s="1070"/>
      <c r="B16" s="1070"/>
      <c r="C16" s="1070"/>
      <c r="D16" s="1071"/>
      <c r="E16" s="1071"/>
      <c r="F16" s="246" t="s">
        <v>527</v>
      </c>
      <c r="G16" s="247" t="s">
        <v>518</v>
      </c>
      <c r="H16" s="248" t="s">
        <v>528</v>
      </c>
      <c r="I16" s="248" t="s">
        <v>529</v>
      </c>
      <c r="J16" s="249" t="s">
        <v>530</v>
      </c>
      <c r="K16" s="249" t="s">
        <v>528</v>
      </c>
      <c r="L16" s="550" t="s">
        <v>529</v>
      </c>
      <c r="M16" s="249" t="s">
        <v>530</v>
      </c>
      <c r="N16" s="1074"/>
      <c r="O16" s="1077"/>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86"/>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90" t="s">
        <v>733</v>
      </c>
      <c r="B104" s="1090"/>
      <c r="C104" s="1090"/>
      <c r="D104" s="1090"/>
      <c r="E104" s="1090"/>
      <c r="F104" s="1090"/>
      <c r="G104" s="1090"/>
      <c r="H104" s="1090"/>
      <c r="I104" s="1090"/>
      <c r="J104" s="1090"/>
      <c r="K104" s="1090"/>
      <c r="L104" s="1090"/>
      <c r="M104" s="1090"/>
      <c r="N104" s="1090"/>
      <c r="O104" s="1090"/>
      <c r="P104" s="1090"/>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90" t="s">
        <v>734</v>
      </c>
      <c r="B105" s="1090"/>
      <c r="C105" s="1090"/>
      <c r="D105" s="1090"/>
      <c r="E105" s="1090"/>
      <c r="F105" s="1090"/>
      <c r="G105" s="1090"/>
      <c r="H105" s="1090"/>
      <c r="I105" s="1090"/>
      <c r="J105" s="1090"/>
      <c r="K105" s="1090"/>
      <c r="L105" s="1090"/>
      <c r="M105" s="1090"/>
      <c r="N105" s="1090"/>
      <c r="O105" s="1090"/>
      <c r="P105" s="1090"/>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90" t="s">
        <v>735</v>
      </c>
      <c r="B106" s="1090"/>
      <c r="C106" s="1090"/>
      <c r="D106" s="1090"/>
      <c r="E106" s="1090"/>
      <c r="F106" s="1090"/>
      <c r="G106" s="1090"/>
      <c r="H106" s="1090"/>
      <c r="I106" s="1090"/>
      <c r="J106" s="1090"/>
      <c r="K106" s="1090"/>
      <c r="L106" s="1090"/>
      <c r="M106" s="1090"/>
      <c r="N106" s="1090"/>
      <c r="O106" s="1090"/>
      <c r="P106" s="1090"/>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90" t="s">
        <v>736</v>
      </c>
      <c r="B107" s="1090"/>
      <c r="C107" s="1090"/>
      <c r="D107" s="1090"/>
      <c r="E107" s="1090"/>
      <c r="F107" s="1090"/>
      <c r="G107" s="1090"/>
      <c r="H107" s="1090"/>
      <c r="I107" s="1090"/>
      <c r="J107" s="1090"/>
      <c r="K107" s="1090"/>
      <c r="L107" s="1090"/>
      <c r="M107" s="1090"/>
      <c r="N107" s="1090"/>
      <c r="O107" s="1090"/>
      <c r="P107" s="1090"/>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4" t="s">
        <v>1175</v>
      </c>
      <c r="B2" s="1124"/>
      <c r="C2" s="1124"/>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8" t="s">
        <v>11</v>
      </c>
      <c r="B4" s="1128"/>
      <c r="C4" s="1128"/>
      <c r="D4" s="13"/>
      <c r="E4" s="13"/>
      <c r="F4" s="13"/>
      <c r="G4" s="13"/>
      <c r="H4" s="13"/>
      <c r="I4" s="13"/>
      <c r="J4" s="13"/>
      <c r="K4" s="13"/>
      <c r="L4" s="13"/>
      <c r="M4" s="13"/>
      <c r="N4" s="13"/>
      <c r="O4" s="13"/>
      <c r="P4" s="13"/>
      <c r="Q4" s="13"/>
      <c r="R4" s="13"/>
      <c r="S4" s="13"/>
      <c r="T4" s="13"/>
      <c r="U4" s="13"/>
    </row>
    <row r="5" spans="1:29" s="12" customFormat="1" ht="18.75" x14ac:dyDescent="0.2">
      <c r="A5" s="1128"/>
      <c r="B5" s="1128"/>
      <c r="C5" s="1128"/>
      <c r="D5" s="14"/>
      <c r="E5" s="14"/>
      <c r="F5" s="14"/>
      <c r="G5" s="14"/>
      <c r="H5" s="13"/>
      <c r="I5" s="13"/>
      <c r="J5" s="13"/>
      <c r="K5" s="13"/>
      <c r="L5" s="13"/>
      <c r="M5" s="13"/>
      <c r="N5" s="13"/>
      <c r="O5" s="13"/>
      <c r="P5" s="13"/>
      <c r="Q5" s="13"/>
      <c r="R5" s="13"/>
      <c r="S5" s="13"/>
      <c r="T5" s="13"/>
      <c r="U5" s="13"/>
    </row>
    <row r="6" spans="1:29" s="12" customFormat="1" ht="17.25" customHeight="1" x14ac:dyDescent="0.25">
      <c r="A6" s="1171" t="s">
        <v>763</v>
      </c>
      <c r="B6" s="1171"/>
      <c r="C6" s="1171"/>
      <c r="D6" s="8"/>
      <c r="E6" s="8"/>
      <c r="F6" s="8"/>
      <c r="G6" s="8"/>
      <c r="H6" s="13"/>
      <c r="I6" s="13"/>
      <c r="J6" s="13"/>
      <c r="K6" s="13"/>
      <c r="L6" s="13"/>
      <c r="M6" s="13"/>
      <c r="N6" s="13"/>
      <c r="O6" s="13"/>
      <c r="P6" s="13"/>
      <c r="Q6" s="13"/>
      <c r="R6" s="13"/>
      <c r="S6" s="13"/>
      <c r="T6" s="13"/>
      <c r="U6" s="13"/>
    </row>
    <row r="7" spans="1:29" s="12" customFormat="1" ht="18.75" x14ac:dyDescent="0.2">
      <c r="A7" s="1125" t="s">
        <v>10</v>
      </c>
      <c r="B7" s="1125"/>
      <c r="C7" s="1125"/>
      <c r="D7" s="6"/>
      <c r="E7" s="6"/>
      <c r="F7" s="6"/>
      <c r="G7" s="6"/>
      <c r="H7" s="13"/>
      <c r="I7" s="13"/>
      <c r="J7" s="13"/>
      <c r="K7" s="13"/>
      <c r="L7" s="13"/>
      <c r="M7" s="13"/>
      <c r="N7" s="13"/>
      <c r="O7" s="13"/>
      <c r="P7" s="13"/>
      <c r="Q7" s="13"/>
      <c r="R7" s="13"/>
      <c r="S7" s="13"/>
      <c r="T7" s="13"/>
      <c r="U7" s="13"/>
    </row>
    <row r="8" spans="1:29" s="12" customFormat="1" ht="18.75" x14ac:dyDescent="0.2">
      <c r="A8" s="1128"/>
      <c r="B8" s="1128"/>
      <c r="C8" s="1128"/>
      <c r="D8" s="14"/>
      <c r="E8" s="14"/>
      <c r="F8" s="14"/>
      <c r="G8" s="14"/>
      <c r="H8" s="13"/>
      <c r="I8" s="13"/>
      <c r="J8" s="13"/>
      <c r="K8" s="13"/>
      <c r="L8" s="13"/>
      <c r="M8" s="13"/>
      <c r="N8" s="13"/>
      <c r="O8" s="13"/>
      <c r="P8" s="13"/>
      <c r="Q8" s="13"/>
      <c r="R8" s="13"/>
      <c r="S8" s="13"/>
      <c r="T8" s="13"/>
      <c r="U8" s="13"/>
    </row>
    <row r="9" spans="1:29" s="12" customFormat="1" ht="18.75" x14ac:dyDescent="0.2">
      <c r="A9" s="1172" t="str">
        <f>'1. Общая информация'!A8:C8</f>
        <v>К_СТР09756</v>
      </c>
      <c r="B9" s="1173"/>
      <c r="C9" s="1173"/>
      <c r="D9" s="8"/>
      <c r="E9" s="8"/>
      <c r="F9" s="8"/>
      <c r="G9" s="8"/>
      <c r="H9" s="13"/>
      <c r="I9" s="13"/>
      <c r="J9" s="13"/>
      <c r="K9" s="13"/>
      <c r="L9" s="13"/>
      <c r="M9" s="13"/>
      <c r="N9" s="13"/>
      <c r="O9" s="13"/>
      <c r="P9" s="13"/>
      <c r="Q9" s="13"/>
      <c r="R9" s="13"/>
      <c r="S9" s="13"/>
      <c r="T9" s="13"/>
      <c r="U9" s="13"/>
    </row>
    <row r="10" spans="1:29" s="12" customFormat="1" ht="18.75" x14ac:dyDescent="0.2">
      <c r="A10" s="1125" t="s">
        <v>9</v>
      </c>
      <c r="B10" s="1125"/>
      <c r="C10" s="1125"/>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2"/>
      <c r="B11" s="1142"/>
      <c r="C11" s="1142"/>
      <c r="D11" s="10"/>
      <c r="E11" s="10"/>
      <c r="F11" s="10"/>
      <c r="G11" s="10"/>
      <c r="H11" s="10"/>
      <c r="I11" s="10"/>
      <c r="J11" s="10"/>
      <c r="K11" s="10"/>
      <c r="L11" s="10"/>
      <c r="M11" s="10"/>
      <c r="N11" s="10"/>
      <c r="O11" s="10"/>
      <c r="P11" s="10"/>
      <c r="Q11" s="10"/>
      <c r="R11" s="10"/>
      <c r="S11" s="10"/>
      <c r="T11" s="10"/>
      <c r="U11" s="10"/>
    </row>
    <row r="12" spans="1:29" s="3" customFormat="1" ht="45" customHeight="1" x14ac:dyDescent="0.2">
      <c r="A12" s="1170"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2" s="1131"/>
      <c r="C12" s="1131"/>
      <c r="D12" s="8"/>
      <c r="E12" s="8"/>
      <c r="F12" s="8"/>
      <c r="G12" s="8"/>
      <c r="H12" s="8"/>
      <c r="I12" s="8"/>
      <c r="J12" s="8"/>
      <c r="K12" s="8"/>
      <c r="L12" s="8"/>
      <c r="M12" s="8"/>
      <c r="N12" s="8"/>
      <c r="O12" s="8"/>
      <c r="P12" s="8"/>
      <c r="Q12" s="8"/>
      <c r="R12" s="8"/>
      <c r="S12" s="8"/>
      <c r="T12" s="8"/>
      <c r="U12" s="8"/>
    </row>
    <row r="13" spans="1:29" s="3" customFormat="1" ht="15" customHeight="1" x14ac:dyDescent="0.2">
      <c r="A13" s="1125" t="s">
        <v>7</v>
      </c>
      <c r="B13" s="1125"/>
      <c r="C13" s="1125"/>
      <c r="D13" s="6"/>
      <c r="E13" s="6"/>
      <c r="F13" s="6"/>
      <c r="G13" s="6"/>
      <c r="H13" s="6"/>
      <c r="I13" s="6"/>
      <c r="J13" s="6"/>
      <c r="K13" s="6"/>
      <c r="L13" s="6"/>
      <c r="M13" s="6"/>
      <c r="N13" s="6"/>
      <c r="O13" s="6"/>
      <c r="P13" s="6"/>
      <c r="Q13" s="6"/>
      <c r="R13" s="6"/>
      <c r="S13" s="6"/>
      <c r="T13" s="6"/>
      <c r="U13" s="6"/>
    </row>
    <row r="14" spans="1:29" s="3" customFormat="1" ht="15" customHeight="1" x14ac:dyDescent="0.2">
      <c r="A14" s="1140"/>
      <c r="B14" s="1140"/>
      <c r="C14" s="1140"/>
      <c r="D14" s="4"/>
      <c r="E14" s="4"/>
      <c r="F14" s="4"/>
      <c r="G14" s="4"/>
      <c r="H14" s="4"/>
      <c r="I14" s="4"/>
      <c r="J14" s="4"/>
      <c r="K14" s="4"/>
      <c r="L14" s="4"/>
      <c r="M14" s="4"/>
      <c r="N14" s="4"/>
      <c r="O14" s="4"/>
      <c r="P14" s="4"/>
      <c r="Q14" s="4"/>
      <c r="R14" s="4"/>
    </row>
    <row r="15" spans="1:29" s="3" customFormat="1" ht="27.75" customHeight="1" x14ac:dyDescent="0.2">
      <c r="A15" s="1126" t="s">
        <v>813</v>
      </c>
      <c r="B15" s="1126"/>
      <c r="C15" s="1126"/>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1171</v>
      </c>
      <c r="D21" s="27"/>
      <c r="E21" s="27"/>
      <c r="F21" s="27"/>
      <c r="G21" s="27"/>
      <c r="H21" s="27"/>
      <c r="I21" s="27"/>
      <c r="J21" s="27"/>
      <c r="K21" s="27"/>
      <c r="L21" s="27"/>
      <c r="M21" s="27"/>
      <c r="N21" s="27"/>
      <c r="O21" s="27"/>
      <c r="P21" s="27"/>
      <c r="Q21" s="27"/>
      <c r="R21" s="27"/>
      <c r="S21" s="27"/>
      <c r="T21" s="27"/>
      <c r="U21" s="27"/>
    </row>
    <row r="22" spans="1:21" ht="54" customHeight="1" x14ac:dyDescent="0.25">
      <c r="A22" s="1133" t="s">
        <v>63</v>
      </c>
      <c r="B22" s="30" t="s">
        <v>752</v>
      </c>
      <c r="C22" s="1058">
        <f>'1. Общая информация'!C50</f>
        <v>0.56823276</v>
      </c>
      <c r="D22" s="27"/>
      <c r="E22" s="27"/>
      <c r="F22" s="27"/>
      <c r="G22" s="27"/>
      <c r="H22" s="27"/>
      <c r="I22" s="27"/>
      <c r="J22" s="27"/>
      <c r="K22" s="27"/>
      <c r="L22" s="27"/>
      <c r="M22" s="27"/>
      <c r="N22" s="27"/>
      <c r="O22" s="27"/>
      <c r="P22" s="27"/>
      <c r="Q22" s="27"/>
      <c r="R22" s="27"/>
      <c r="S22" s="27"/>
      <c r="T22" s="27"/>
      <c r="U22" s="27"/>
    </row>
    <row r="23" spans="1:21" ht="33" customHeight="1" x14ac:dyDescent="0.25">
      <c r="A23" s="1135"/>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1167</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19">
        <f>'2021-2025 амортиз'!E4</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1183</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K26" sqref="K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24" t="s">
        <v>1175</v>
      </c>
      <c r="B4" s="1124"/>
      <c r="C4" s="1124"/>
      <c r="D4" s="1124"/>
      <c r="E4" s="1124"/>
      <c r="F4" s="1124"/>
      <c r="G4" s="1124"/>
      <c r="H4" s="1124"/>
      <c r="I4" s="1124"/>
      <c r="J4" s="1124"/>
      <c r="K4" s="1124"/>
      <c r="L4" s="1124"/>
      <c r="M4" s="1124"/>
      <c r="N4" s="1124"/>
      <c r="O4" s="1124"/>
    </row>
    <row r="6" spans="1:17" ht="18.75" x14ac:dyDescent="0.25">
      <c r="A6" s="1128" t="s">
        <v>11</v>
      </c>
      <c r="B6" s="1128"/>
      <c r="C6" s="1128"/>
      <c r="D6" s="1128"/>
      <c r="E6" s="1128"/>
      <c r="F6" s="1128"/>
      <c r="G6" s="1128"/>
      <c r="H6" s="1128"/>
      <c r="I6" s="1128"/>
      <c r="J6" s="1128"/>
      <c r="K6" s="1128"/>
      <c r="L6" s="1128"/>
      <c r="M6" s="1128"/>
      <c r="N6" s="1128"/>
      <c r="O6" s="1128"/>
      <c r="P6" s="207"/>
      <c r="Q6" s="207"/>
    </row>
    <row r="7" spans="1:17" ht="18.75" x14ac:dyDescent="0.25">
      <c r="A7" s="1128"/>
      <c r="B7" s="1128"/>
      <c r="C7" s="1128"/>
      <c r="D7" s="1128"/>
      <c r="E7" s="1128"/>
      <c r="F7" s="1128"/>
      <c r="G7" s="1128"/>
      <c r="H7" s="1128"/>
      <c r="I7" s="1128"/>
      <c r="J7" s="1128"/>
      <c r="K7" s="1128"/>
      <c r="L7" s="1128"/>
      <c r="M7" s="1128"/>
      <c r="N7" s="1128"/>
      <c r="O7" s="1128"/>
      <c r="P7" s="207"/>
      <c r="Q7" s="207"/>
    </row>
    <row r="8" spans="1:17" ht="15.75" x14ac:dyDescent="0.25">
      <c r="A8" s="1129" t="str">
        <f>'[3]1. паспорт местоположение'!A9:C9</f>
        <v>Общество с ограниченной ответственностью "Красноярский жилищно-коммунальный комплекс"</v>
      </c>
      <c r="B8" s="1129"/>
      <c r="C8" s="1129"/>
      <c r="D8" s="1129"/>
      <c r="E8" s="1129"/>
      <c r="F8" s="1129"/>
      <c r="G8" s="1129"/>
      <c r="H8" s="1129"/>
      <c r="I8" s="1129"/>
      <c r="J8" s="1129"/>
      <c r="K8" s="1129"/>
      <c r="L8" s="1129"/>
      <c r="M8" s="1129"/>
      <c r="N8" s="1129"/>
      <c r="O8" s="1129"/>
      <c r="P8" s="208"/>
      <c r="Q8" s="208"/>
    </row>
    <row r="9" spans="1:17" ht="15.75" x14ac:dyDescent="0.25">
      <c r="A9" s="1125" t="s">
        <v>10</v>
      </c>
      <c r="B9" s="1125"/>
      <c r="C9" s="1125"/>
      <c r="D9" s="1125"/>
      <c r="E9" s="1125"/>
      <c r="F9" s="1125"/>
      <c r="G9" s="1125"/>
      <c r="H9" s="1125"/>
      <c r="I9" s="1125"/>
      <c r="J9" s="1125"/>
      <c r="K9" s="1125"/>
      <c r="L9" s="1125"/>
      <c r="M9" s="1125"/>
      <c r="N9" s="1125"/>
      <c r="O9" s="1125"/>
      <c r="P9" s="209"/>
      <c r="Q9" s="209"/>
    </row>
    <row r="10" spans="1:17" ht="18.75" x14ac:dyDescent="0.25">
      <c r="A10" s="1128"/>
      <c r="B10" s="1128"/>
      <c r="C10" s="1128"/>
      <c r="D10" s="1128"/>
      <c r="E10" s="1128"/>
      <c r="F10" s="1128"/>
      <c r="G10" s="1128"/>
      <c r="H10" s="1128"/>
      <c r="I10" s="1128"/>
      <c r="J10" s="1128"/>
      <c r="K10" s="1128"/>
      <c r="L10" s="1128"/>
      <c r="M10" s="1128"/>
      <c r="N10" s="1128"/>
      <c r="O10" s="1128"/>
      <c r="P10" s="207"/>
      <c r="Q10" s="207"/>
    </row>
    <row r="11" spans="1:17" ht="15.75" x14ac:dyDescent="0.25">
      <c r="A11" s="1174" t="str">
        <f>'2. Цели,задачи,этапы,сроки,рез'!A9:C9</f>
        <v>К_СТР09756</v>
      </c>
      <c r="B11" s="1175"/>
      <c r="C11" s="1175"/>
      <c r="D11" s="1175"/>
      <c r="E11" s="1175"/>
      <c r="F11" s="1175"/>
      <c r="G11" s="1175"/>
      <c r="H11" s="1175"/>
      <c r="I11" s="1175"/>
      <c r="J11" s="1175"/>
      <c r="K11" s="1175"/>
      <c r="L11" s="1175"/>
      <c r="M11" s="1175"/>
      <c r="N11" s="1175"/>
      <c r="O11" s="1175"/>
      <c r="P11" s="208"/>
      <c r="Q11" s="208"/>
    </row>
    <row r="12" spans="1:17" ht="15.75" x14ac:dyDescent="0.25">
      <c r="A12" s="1125" t="s">
        <v>9</v>
      </c>
      <c r="B12" s="1125"/>
      <c r="C12" s="1125"/>
      <c r="D12" s="1125"/>
      <c r="E12" s="1125"/>
      <c r="F12" s="1125"/>
      <c r="G12" s="1125"/>
      <c r="H12" s="1125"/>
      <c r="I12" s="1125"/>
      <c r="J12" s="1125"/>
      <c r="K12" s="1125"/>
      <c r="L12" s="1125"/>
      <c r="M12" s="1125"/>
      <c r="N12" s="1125"/>
      <c r="O12" s="1125"/>
      <c r="P12" s="209"/>
      <c r="Q12" s="209"/>
    </row>
    <row r="13" spans="1:17" ht="18.75" x14ac:dyDescent="0.25">
      <c r="A13" s="1142"/>
      <c r="B13" s="1142"/>
      <c r="C13" s="1142"/>
      <c r="D13" s="1142"/>
      <c r="E13" s="1142"/>
      <c r="F13" s="1142"/>
      <c r="G13" s="1142"/>
      <c r="H13" s="1142"/>
      <c r="I13" s="1142"/>
      <c r="J13" s="1142"/>
      <c r="K13" s="1142"/>
      <c r="L13" s="1142"/>
      <c r="M13" s="1142"/>
      <c r="N13" s="1142"/>
      <c r="O13" s="1142"/>
      <c r="P13" s="11"/>
      <c r="Q13" s="11"/>
    </row>
    <row r="14" spans="1:17" ht="21" customHeight="1" x14ac:dyDescent="0.25">
      <c r="A14" s="1170" t="str">
        <f>'2. Цели,задачи,этапы,сроки,рез'!A12:C12</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4" s="1131"/>
      <c r="C14" s="1131"/>
      <c r="D14" s="1131"/>
      <c r="E14" s="1131"/>
      <c r="F14" s="1131"/>
      <c r="G14" s="1131"/>
      <c r="H14" s="1131"/>
      <c r="I14" s="1131"/>
      <c r="J14" s="1131"/>
      <c r="K14" s="1131"/>
      <c r="L14" s="1131"/>
      <c r="M14" s="1131"/>
      <c r="N14" s="1131"/>
      <c r="O14" s="1131"/>
      <c r="P14" s="208"/>
      <c r="Q14" s="208"/>
    </row>
    <row r="15" spans="1:17" ht="15.75" x14ac:dyDescent="0.25">
      <c r="A15" s="1125" t="s">
        <v>7</v>
      </c>
      <c r="B15" s="1125"/>
      <c r="C15" s="1125"/>
      <c r="D15" s="1125"/>
      <c r="E15" s="1125"/>
      <c r="F15" s="1125"/>
      <c r="G15" s="1125"/>
      <c r="H15" s="1125"/>
      <c r="I15" s="1125"/>
      <c r="J15" s="1125"/>
      <c r="K15" s="1125"/>
      <c r="L15" s="1125"/>
      <c r="M15" s="1125"/>
      <c r="N15" s="1125"/>
      <c r="O15" s="1125"/>
      <c r="P15" s="209"/>
      <c r="Q15" s="209"/>
    </row>
    <row r="16" spans="1:17" x14ac:dyDescent="0.25">
      <c r="A16" s="1176"/>
      <c r="B16" s="1176"/>
      <c r="C16" s="1176"/>
      <c r="D16" s="1176"/>
      <c r="E16" s="1176"/>
      <c r="F16" s="1176"/>
      <c r="G16" s="1176"/>
      <c r="H16" s="1176"/>
      <c r="I16" s="1176"/>
      <c r="J16" s="1176"/>
      <c r="K16" s="1176"/>
      <c r="L16" s="1176"/>
      <c r="M16" s="1176"/>
      <c r="N16" s="1176"/>
      <c r="O16" s="1176"/>
      <c r="P16" s="217"/>
      <c r="Q16" s="217"/>
    </row>
    <row r="17" spans="1:17" x14ac:dyDescent="0.25">
      <c r="A17" s="1176"/>
      <c r="B17" s="1176"/>
      <c r="C17" s="1176"/>
      <c r="D17" s="1176"/>
      <c r="E17" s="1176"/>
      <c r="F17" s="1176"/>
      <c r="G17" s="1176"/>
      <c r="H17" s="1176"/>
      <c r="I17" s="1176"/>
      <c r="J17" s="1176"/>
      <c r="K17" s="1176"/>
      <c r="L17" s="1176"/>
      <c r="M17" s="1176"/>
      <c r="N17" s="1176"/>
      <c r="O17" s="1176"/>
      <c r="P17" s="217"/>
      <c r="Q17" s="217"/>
    </row>
    <row r="18" spans="1:17" x14ac:dyDescent="0.25">
      <c r="A18" s="1176"/>
      <c r="B18" s="1176"/>
      <c r="C18" s="1176"/>
      <c r="D18" s="1176"/>
      <c r="E18" s="1176"/>
      <c r="F18" s="1176"/>
      <c r="G18" s="1176"/>
      <c r="H18" s="1176"/>
      <c r="I18" s="1176"/>
      <c r="J18" s="1176"/>
      <c r="K18" s="1176"/>
      <c r="L18" s="1176"/>
      <c r="M18" s="1176"/>
      <c r="N18" s="1176"/>
      <c r="O18" s="1176"/>
      <c r="P18" s="217"/>
      <c r="Q18" s="217"/>
    </row>
    <row r="19" spans="1:17" x14ac:dyDescent="0.25">
      <c r="A19" s="1176"/>
      <c r="B19" s="1176"/>
      <c r="C19" s="1176"/>
      <c r="D19" s="1176"/>
      <c r="E19" s="1176"/>
      <c r="F19" s="1176"/>
      <c r="G19" s="1176"/>
      <c r="H19" s="1176"/>
      <c r="I19" s="1176"/>
      <c r="J19" s="1176"/>
      <c r="K19" s="1176"/>
      <c r="L19" s="1176"/>
      <c r="M19" s="1176"/>
      <c r="N19" s="1176"/>
      <c r="O19" s="1176"/>
      <c r="P19" s="217"/>
      <c r="Q19" s="217"/>
    </row>
    <row r="20" spans="1:17" x14ac:dyDescent="0.25">
      <c r="A20" s="1177"/>
      <c r="B20" s="1177"/>
      <c r="C20" s="1177"/>
      <c r="D20" s="1177"/>
      <c r="E20" s="1177"/>
      <c r="F20" s="1177"/>
      <c r="G20" s="1177"/>
      <c r="H20" s="1177"/>
      <c r="I20" s="1177"/>
      <c r="J20" s="1177"/>
      <c r="K20" s="1177"/>
      <c r="L20" s="1177"/>
      <c r="M20" s="1177"/>
      <c r="N20" s="1177"/>
      <c r="O20" s="1177"/>
      <c r="P20" s="218"/>
      <c r="Q20" s="218"/>
    </row>
    <row r="21" spans="1:17" x14ac:dyDescent="0.25">
      <c r="A21" s="1177"/>
      <c r="B21" s="1177"/>
      <c r="C21" s="1177"/>
      <c r="D21" s="1177"/>
      <c r="E21" s="1177"/>
      <c r="F21" s="1177"/>
      <c r="G21" s="1177"/>
      <c r="H21" s="1177"/>
      <c r="I21" s="1177"/>
      <c r="J21" s="1177"/>
      <c r="K21" s="1177"/>
      <c r="L21" s="1177"/>
      <c r="M21" s="1177"/>
      <c r="N21" s="1177"/>
      <c r="O21" s="1177"/>
      <c r="P21" s="218"/>
      <c r="Q21" s="218"/>
    </row>
    <row r="22" spans="1:17" x14ac:dyDescent="0.25">
      <c r="A22" s="1178" t="s">
        <v>814</v>
      </c>
      <c r="B22" s="1178"/>
      <c r="C22" s="1178"/>
      <c r="D22" s="1178"/>
      <c r="E22" s="1178"/>
      <c r="F22" s="1178"/>
      <c r="G22" s="1178"/>
      <c r="H22" s="1178"/>
      <c r="I22" s="1178"/>
      <c r="J22" s="1178"/>
      <c r="K22" s="1178"/>
      <c r="L22" s="1178"/>
      <c r="M22" s="1178"/>
      <c r="N22" s="1178"/>
      <c r="O22" s="1178"/>
      <c r="P22" s="219"/>
      <c r="Q22" s="219"/>
    </row>
    <row r="23" spans="1:17" ht="32.25" customHeight="1" x14ac:dyDescent="0.25">
      <c r="A23" s="1179" t="s">
        <v>328</v>
      </c>
      <c r="B23" s="1180"/>
      <c r="C23" s="1180"/>
      <c r="D23" s="1180"/>
      <c r="E23" s="1180"/>
      <c r="F23" s="1180"/>
      <c r="G23" s="1180"/>
      <c r="H23" s="1181"/>
      <c r="I23" s="1182" t="s">
        <v>329</v>
      </c>
      <c r="J23" s="1182"/>
      <c r="K23" s="1182"/>
      <c r="L23" s="1182"/>
      <c r="M23" s="1182"/>
      <c r="N23" s="1182"/>
      <c r="O23" s="1182"/>
    </row>
    <row r="24" spans="1:17" ht="267" customHeight="1" x14ac:dyDescent="0.25">
      <c r="A24" s="450" t="s">
        <v>248</v>
      </c>
      <c r="B24" s="117" t="s">
        <v>253</v>
      </c>
      <c r="C24" s="117" t="s">
        <v>753</v>
      </c>
      <c r="D24" s="117" t="s">
        <v>754</v>
      </c>
      <c r="E24" s="117" t="s">
        <v>755</v>
      </c>
      <c r="F24" s="451" t="s">
        <v>756</v>
      </c>
      <c r="G24" s="117" t="s">
        <v>252</v>
      </c>
      <c r="H24" s="117" t="s">
        <v>249</v>
      </c>
      <c r="I24" s="118" t="s">
        <v>255</v>
      </c>
      <c r="J24" s="117" t="s">
        <v>757</v>
      </c>
      <c r="K24" s="117" t="s">
        <v>758</v>
      </c>
      <c r="L24" s="117" t="s">
        <v>759</v>
      </c>
      <c r="M24" s="451" t="s">
        <v>760</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796</v>
      </c>
      <c r="B26" s="561" t="s">
        <v>1172</v>
      </c>
      <c r="C26" s="113">
        <v>0</v>
      </c>
      <c r="D26" s="113">
        <v>0</v>
      </c>
      <c r="E26" s="113">
        <v>63190</v>
      </c>
      <c r="F26" s="113">
        <f>C26*D26/E26</f>
        <v>0</v>
      </c>
      <c r="G26" s="113" t="s">
        <v>488</v>
      </c>
      <c r="H26" s="114" t="s">
        <v>488</v>
      </c>
      <c r="I26" s="1006">
        <f>'2. Цели,задачи,этапы,сроки,рез'!C26</f>
        <v>2021</v>
      </c>
      <c r="J26" s="113">
        <v>0</v>
      </c>
      <c r="K26" s="113">
        <v>0</v>
      </c>
      <c r="L26" s="113">
        <v>63190</v>
      </c>
      <c r="M26" s="113">
        <v>1</v>
      </c>
      <c r="N26" s="1007">
        <f>(J26*K26)/L26-F26/M26</f>
        <v>0</v>
      </c>
      <c r="O26" s="452"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7" zoomScale="60" zoomScaleNormal="55" workbookViewId="0">
      <selection activeCell="A7" sqref="A7:F7"/>
    </sheetView>
  </sheetViews>
  <sheetFormatPr defaultRowHeight="15.75" x14ac:dyDescent="0.25"/>
  <cols>
    <col min="1" max="1" width="13.7109375" style="67" customWidth="1"/>
    <col min="2" max="2" width="78.28515625" style="568"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69"/>
      <c r="J1" s="15"/>
      <c r="K1" s="68"/>
      <c r="L1" s="68"/>
    </row>
    <row r="2" spans="1:44" x14ac:dyDescent="0.25">
      <c r="A2" s="1186" t="s">
        <v>889</v>
      </c>
      <c r="B2" s="1186"/>
      <c r="C2" s="1186"/>
      <c r="D2" s="1186"/>
      <c r="E2" s="1186"/>
      <c r="F2" s="1186"/>
      <c r="G2" s="68"/>
      <c r="H2" s="68"/>
      <c r="I2" s="68"/>
      <c r="J2" s="68"/>
      <c r="K2" s="68"/>
      <c r="L2" s="68"/>
    </row>
    <row r="3" spans="1:44" x14ac:dyDescent="0.25">
      <c r="G3" s="68"/>
      <c r="H3" s="68"/>
      <c r="I3" s="68"/>
      <c r="J3" s="68"/>
      <c r="K3" s="68"/>
      <c r="L3" s="68"/>
    </row>
    <row r="4" spans="1:44" x14ac:dyDescent="0.25">
      <c r="A4" s="1125" t="s">
        <v>815</v>
      </c>
      <c r="B4" s="1125"/>
      <c r="C4" s="1125"/>
      <c r="D4" s="1125"/>
      <c r="E4" s="1125"/>
      <c r="F4" s="1125"/>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25" t="s">
        <v>816</v>
      </c>
      <c r="B5" s="1125"/>
      <c r="C5" s="1125"/>
      <c r="D5" s="1125"/>
      <c r="E5" s="1125"/>
      <c r="F5" s="1125"/>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24"/>
      <c r="B6" s="572"/>
      <c r="C6" s="1024"/>
      <c r="D6" s="1024"/>
      <c r="E6" s="1024"/>
      <c r="F6" s="1024"/>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187" t="s">
        <v>1179</v>
      </c>
      <c r="B7" s="1187"/>
      <c r="C7" s="1187"/>
      <c r="D7" s="1187"/>
      <c r="E7" s="1187"/>
      <c r="F7" s="1187"/>
      <c r="G7" s="68"/>
      <c r="H7" s="68"/>
      <c r="I7" s="68"/>
      <c r="J7" s="68"/>
      <c r="K7" s="68"/>
      <c r="L7" s="68"/>
    </row>
    <row r="8" spans="1:44" x14ac:dyDescent="0.25">
      <c r="A8" s="1026"/>
      <c r="B8" s="573"/>
      <c r="C8" s="1026"/>
      <c r="D8" s="1026"/>
      <c r="E8" s="1026"/>
      <c r="F8" s="1026"/>
      <c r="G8" s="68"/>
      <c r="H8" s="68"/>
      <c r="I8" s="68"/>
      <c r="J8" s="68"/>
      <c r="K8" s="68"/>
      <c r="L8" s="68"/>
    </row>
    <row r="9" spans="1:44" ht="51.75" customHeight="1" x14ac:dyDescent="0.25">
      <c r="A9" s="1188" t="s">
        <v>817</v>
      </c>
      <c r="B9" s="1188"/>
      <c r="C9" s="1188"/>
      <c r="D9" s="1188"/>
      <c r="E9" s="1188"/>
      <c r="F9" s="1188"/>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189"/>
      <c r="B10" s="1189"/>
      <c r="C10" s="1189"/>
      <c r="D10" s="575"/>
      <c r="E10" s="575"/>
      <c r="F10" s="576"/>
      <c r="G10" s="576"/>
      <c r="H10" s="576"/>
      <c r="I10" s="576"/>
      <c r="J10" s="576"/>
      <c r="K10" s="576"/>
      <c r="L10" s="576"/>
      <c r="M10" s="576"/>
      <c r="N10" s="576"/>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0" t="s">
        <v>504</v>
      </c>
      <c r="B11" s="1193" t="s">
        <v>505</v>
      </c>
      <c r="C11" s="1194" t="s">
        <v>818</v>
      </c>
      <c r="D11" s="1195" t="s">
        <v>819</v>
      </c>
      <c r="E11" s="1196"/>
      <c r="F11" s="1183"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1"/>
      <c r="B12" s="1193"/>
      <c r="C12" s="1194"/>
      <c r="D12" s="1197"/>
      <c r="E12" s="1198"/>
      <c r="F12" s="1183"/>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1"/>
      <c r="B13" s="1193"/>
      <c r="C13" s="1194"/>
      <c r="D13" s="1184" t="s">
        <v>820</v>
      </c>
      <c r="E13" s="1185"/>
      <c r="F13" s="1183"/>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2"/>
      <c r="B14" s="1193"/>
      <c r="C14" s="1194"/>
      <c r="D14" s="1027" t="s">
        <v>821</v>
      </c>
      <c r="E14" s="1027" t="s">
        <v>822</v>
      </c>
      <c r="F14" s="1183"/>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79" customFormat="1" x14ac:dyDescent="0.25">
      <c r="A15" s="577">
        <v>1</v>
      </c>
      <c r="B15" s="577">
        <v>2</v>
      </c>
      <c r="C15" s="577">
        <v>3</v>
      </c>
      <c r="D15" s="578" t="s">
        <v>823</v>
      </c>
      <c r="E15" s="578" t="s">
        <v>824</v>
      </c>
      <c r="F15" s="578" t="s">
        <v>61</v>
      </c>
      <c r="G15" s="1033"/>
      <c r="H15" s="1033"/>
      <c r="I15" s="1033"/>
      <c r="J15" s="1033"/>
      <c r="K15" s="1033"/>
      <c r="L15" s="1033"/>
      <c r="M15" s="1033"/>
      <c r="N15" s="1033"/>
      <c r="O15" s="1033"/>
      <c r="P15" s="1033"/>
      <c r="Q15" s="1033"/>
      <c r="R15" s="1033"/>
      <c r="S15" s="1033"/>
      <c r="T15" s="1033"/>
      <c r="U15" s="1033"/>
      <c r="V15" s="1033"/>
      <c r="W15" s="1033"/>
      <c r="X15" s="1033"/>
      <c r="Y15" s="1033"/>
      <c r="Z15" s="1033"/>
      <c r="AA15" s="1033"/>
      <c r="AB15" s="1033"/>
      <c r="AC15" s="1033"/>
      <c r="AD15" s="1033"/>
      <c r="AE15" s="1033"/>
      <c r="AF15" s="1033"/>
      <c r="AG15" s="1033"/>
      <c r="AH15" s="1033"/>
      <c r="AI15" s="1033"/>
      <c r="AJ15" s="1033"/>
    </row>
    <row r="16" spans="1:44" s="68" customFormat="1" x14ac:dyDescent="0.25">
      <c r="A16" s="580" t="s">
        <v>573</v>
      </c>
      <c r="B16" s="581" t="s">
        <v>574</v>
      </c>
      <c r="C16" s="582" t="s">
        <v>488</v>
      </c>
      <c r="D16" s="583" t="s">
        <v>488</v>
      </c>
      <c r="E16" s="583" t="s">
        <v>488</v>
      </c>
      <c r="F16" s="584" t="s">
        <v>488</v>
      </c>
    </row>
    <row r="17" spans="1:6" s="68" customFormat="1" x14ac:dyDescent="0.25">
      <c r="A17" s="580" t="s">
        <v>575</v>
      </c>
      <c r="B17" s="581" t="s">
        <v>576</v>
      </c>
      <c r="C17" s="582" t="s">
        <v>488</v>
      </c>
      <c r="D17" s="583" t="s">
        <v>488</v>
      </c>
      <c r="E17" s="583" t="s">
        <v>488</v>
      </c>
      <c r="F17" s="584" t="s">
        <v>488</v>
      </c>
    </row>
    <row r="18" spans="1:6" s="68" customFormat="1" x14ac:dyDescent="0.25">
      <c r="A18" s="580" t="s">
        <v>577</v>
      </c>
      <c r="B18" s="581" t="s">
        <v>578</v>
      </c>
      <c r="C18" s="582" t="s">
        <v>488</v>
      </c>
      <c r="D18" s="583" t="s">
        <v>488</v>
      </c>
      <c r="E18" s="583" t="s">
        <v>488</v>
      </c>
      <c r="F18" s="584" t="s">
        <v>488</v>
      </c>
    </row>
    <row r="19" spans="1:6" ht="31.5" x14ac:dyDescent="0.25">
      <c r="A19" s="585" t="s">
        <v>579</v>
      </c>
      <c r="B19" s="586" t="s">
        <v>580</v>
      </c>
      <c r="C19" s="587" t="s">
        <v>488</v>
      </c>
      <c r="D19" s="583" t="s">
        <v>488</v>
      </c>
      <c r="E19" s="583" t="s">
        <v>488</v>
      </c>
      <c r="F19" s="583" t="s">
        <v>488</v>
      </c>
    </row>
    <row r="20" spans="1:6" x14ac:dyDescent="0.25">
      <c r="A20" s="585" t="s">
        <v>581</v>
      </c>
      <c r="B20" s="586" t="s">
        <v>582</v>
      </c>
      <c r="C20" s="587" t="s">
        <v>488</v>
      </c>
      <c r="D20" s="583" t="s">
        <v>488</v>
      </c>
      <c r="E20" s="583" t="s">
        <v>488</v>
      </c>
      <c r="F20" s="583" t="s">
        <v>488</v>
      </c>
    </row>
    <row r="21" spans="1:6" ht="31.5" x14ac:dyDescent="0.25">
      <c r="A21" s="585" t="s">
        <v>583</v>
      </c>
      <c r="B21" s="586" t="s">
        <v>584</v>
      </c>
      <c r="C21" s="587" t="s">
        <v>488</v>
      </c>
      <c r="D21" s="583" t="s">
        <v>488</v>
      </c>
      <c r="E21" s="583" t="s">
        <v>488</v>
      </c>
      <c r="F21" s="583" t="s">
        <v>488</v>
      </c>
    </row>
    <row r="22" spans="1:6" x14ac:dyDescent="0.25">
      <c r="A22" s="585" t="s">
        <v>585</v>
      </c>
      <c r="B22" s="586" t="s">
        <v>586</v>
      </c>
      <c r="C22" s="587" t="s">
        <v>488</v>
      </c>
      <c r="D22" s="583" t="s">
        <v>488</v>
      </c>
      <c r="E22" s="583" t="s">
        <v>488</v>
      </c>
      <c r="F22" s="583" t="s">
        <v>488</v>
      </c>
    </row>
    <row r="23" spans="1:6" s="593" customFormat="1" x14ac:dyDescent="0.25">
      <c r="A23" s="588" t="s">
        <v>67</v>
      </c>
      <c r="B23" s="589" t="s">
        <v>492</v>
      </c>
      <c r="C23" s="588" t="s">
        <v>488</v>
      </c>
      <c r="D23" s="590">
        <f>D44</f>
        <v>5.0057546229512391E-4</v>
      </c>
      <c r="E23" s="591">
        <f>E44</f>
        <v>2.5970485082028396E-5</v>
      </c>
      <c r="F23" s="592" t="s">
        <v>825</v>
      </c>
    </row>
    <row r="24" spans="1:6" x14ac:dyDescent="0.25">
      <c r="A24" s="585" t="s">
        <v>188</v>
      </c>
      <c r="B24" s="586" t="s">
        <v>587</v>
      </c>
      <c r="C24" s="587" t="s">
        <v>588</v>
      </c>
      <c r="D24" s="583" t="s">
        <v>488</v>
      </c>
      <c r="E24" s="583" t="s">
        <v>488</v>
      </c>
      <c r="F24" s="583" t="s">
        <v>488</v>
      </c>
    </row>
    <row r="25" spans="1:6" ht="31.5" x14ac:dyDescent="0.25">
      <c r="A25" s="585" t="s">
        <v>589</v>
      </c>
      <c r="B25" s="586" t="s">
        <v>590</v>
      </c>
      <c r="C25" s="587" t="s">
        <v>588</v>
      </c>
      <c r="D25" s="583" t="s">
        <v>488</v>
      </c>
      <c r="E25" s="583" t="s">
        <v>488</v>
      </c>
      <c r="F25" s="583" t="s">
        <v>488</v>
      </c>
    </row>
    <row r="26" spans="1:6" ht="31.5" x14ac:dyDescent="0.25">
      <c r="A26" s="585" t="s">
        <v>591</v>
      </c>
      <c r="B26" s="586" t="s">
        <v>592</v>
      </c>
      <c r="C26" s="587" t="s">
        <v>488</v>
      </c>
      <c r="D26" s="583" t="s">
        <v>488</v>
      </c>
      <c r="E26" s="583" t="s">
        <v>488</v>
      </c>
      <c r="F26" s="583" t="s">
        <v>488</v>
      </c>
    </row>
    <row r="27" spans="1:6" ht="31.5" x14ac:dyDescent="0.25">
      <c r="A27" s="585" t="s">
        <v>593</v>
      </c>
      <c r="B27" s="586" t="s">
        <v>594</v>
      </c>
      <c r="C27" s="587" t="s">
        <v>488</v>
      </c>
      <c r="D27" s="583" t="s">
        <v>488</v>
      </c>
      <c r="E27" s="583" t="s">
        <v>488</v>
      </c>
      <c r="F27" s="583" t="s">
        <v>488</v>
      </c>
    </row>
    <row r="28" spans="1:6" ht="31.5" x14ac:dyDescent="0.25">
      <c r="A28" s="585" t="s">
        <v>595</v>
      </c>
      <c r="B28" s="586" t="s">
        <v>596</v>
      </c>
      <c r="C28" s="587" t="s">
        <v>488</v>
      </c>
      <c r="D28" s="583" t="s">
        <v>488</v>
      </c>
      <c r="E28" s="583" t="s">
        <v>488</v>
      </c>
      <c r="F28" s="583" t="s">
        <v>488</v>
      </c>
    </row>
    <row r="29" spans="1:6" ht="31.5" x14ac:dyDescent="0.25">
      <c r="A29" s="585" t="s">
        <v>597</v>
      </c>
      <c r="B29" s="586" t="s">
        <v>598</v>
      </c>
      <c r="C29" s="587" t="s">
        <v>588</v>
      </c>
      <c r="D29" s="583" t="s">
        <v>488</v>
      </c>
      <c r="E29" s="583" t="s">
        <v>488</v>
      </c>
      <c r="F29" s="583" t="s">
        <v>488</v>
      </c>
    </row>
    <row r="30" spans="1:6" ht="47.25" x14ac:dyDescent="0.25">
      <c r="A30" s="585" t="s">
        <v>599</v>
      </c>
      <c r="B30" s="586" t="s">
        <v>600</v>
      </c>
      <c r="C30" s="587" t="s">
        <v>588</v>
      </c>
      <c r="D30" s="583" t="s">
        <v>488</v>
      </c>
      <c r="E30" s="583" t="s">
        <v>488</v>
      </c>
      <c r="F30" s="583" t="s">
        <v>488</v>
      </c>
    </row>
    <row r="31" spans="1:6" ht="31.5" x14ac:dyDescent="0.25">
      <c r="A31" s="585" t="s">
        <v>601</v>
      </c>
      <c r="B31" s="586" t="s">
        <v>602</v>
      </c>
      <c r="C31" s="587" t="s">
        <v>588</v>
      </c>
      <c r="D31" s="583" t="s">
        <v>488</v>
      </c>
      <c r="E31" s="583" t="s">
        <v>488</v>
      </c>
      <c r="F31" s="583" t="s">
        <v>488</v>
      </c>
    </row>
    <row r="32" spans="1:6" ht="31.5" x14ac:dyDescent="0.25">
      <c r="A32" s="585" t="s">
        <v>603</v>
      </c>
      <c r="B32" s="586" t="s">
        <v>604</v>
      </c>
      <c r="C32" s="587" t="s">
        <v>588</v>
      </c>
      <c r="D32" s="583" t="s">
        <v>488</v>
      </c>
      <c r="E32" s="583" t="s">
        <v>488</v>
      </c>
      <c r="F32" s="583" t="s">
        <v>488</v>
      </c>
    </row>
    <row r="33" spans="1:6" ht="31.5" x14ac:dyDescent="0.25">
      <c r="A33" s="585" t="s">
        <v>605</v>
      </c>
      <c r="B33" s="586" t="s">
        <v>606</v>
      </c>
      <c r="C33" s="587" t="s">
        <v>588</v>
      </c>
      <c r="D33" s="583" t="s">
        <v>488</v>
      </c>
      <c r="E33" s="583" t="s">
        <v>488</v>
      </c>
      <c r="F33" s="583" t="s">
        <v>488</v>
      </c>
    </row>
    <row r="34" spans="1:6" ht="63" x14ac:dyDescent="0.25">
      <c r="A34" s="585" t="s">
        <v>605</v>
      </c>
      <c r="B34" s="586" t="s">
        <v>607</v>
      </c>
      <c r="C34" s="587" t="s">
        <v>588</v>
      </c>
      <c r="D34" s="583" t="s">
        <v>488</v>
      </c>
      <c r="E34" s="583" t="s">
        <v>488</v>
      </c>
      <c r="F34" s="583" t="s">
        <v>488</v>
      </c>
    </row>
    <row r="35" spans="1:6" ht="63" x14ac:dyDescent="0.25">
      <c r="A35" s="585" t="s">
        <v>605</v>
      </c>
      <c r="B35" s="586" t="s">
        <v>608</v>
      </c>
      <c r="C35" s="587" t="s">
        <v>588</v>
      </c>
      <c r="D35" s="583" t="s">
        <v>488</v>
      </c>
      <c r="E35" s="583" t="s">
        <v>488</v>
      </c>
      <c r="F35" s="583" t="s">
        <v>488</v>
      </c>
    </row>
    <row r="36" spans="1:6" ht="63" x14ac:dyDescent="0.25">
      <c r="A36" s="585" t="s">
        <v>605</v>
      </c>
      <c r="B36" s="586" t="s">
        <v>609</v>
      </c>
      <c r="C36" s="587" t="s">
        <v>588</v>
      </c>
      <c r="D36" s="583" t="s">
        <v>488</v>
      </c>
      <c r="E36" s="583" t="s">
        <v>488</v>
      </c>
      <c r="F36" s="583" t="s">
        <v>488</v>
      </c>
    </row>
    <row r="37" spans="1:6" ht="31.5" x14ac:dyDescent="0.25">
      <c r="A37" s="585" t="s">
        <v>610</v>
      </c>
      <c r="B37" s="586" t="s">
        <v>606</v>
      </c>
      <c r="C37" s="587" t="s">
        <v>588</v>
      </c>
      <c r="D37" s="583" t="s">
        <v>488</v>
      </c>
      <c r="E37" s="583" t="s">
        <v>488</v>
      </c>
      <c r="F37" s="583" t="s">
        <v>488</v>
      </c>
    </row>
    <row r="38" spans="1:6" ht="63" x14ac:dyDescent="0.25">
      <c r="A38" s="585" t="s">
        <v>610</v>
      </c>
      <c r="B38" s="586" t="s">
        <v>607</v>
      </c>
      <c r="C38" s="587" t="s">
        <v>588</v>
      </c>
      <c r="D38" s="583" t="s">
        <v>488</v>
      </c>
      <c r="E38" s="583" t="s">
        <v>488</v>
      </c>
      <c r="F38" s="583" t="s">
        <v>488</v>
      </c>
    </row>
    <row r="39" spans="1:6" ht="63" x14ac:dyDescent="0.25">
      <c r="A39" s="585" t="s">
        <v>610</v>
      </c>
      <c r="B39" s="586" t="s">
        <v>608</v>
      </c>
      <c r="C39" s="587" t="s">
        <v>588</v>
      </c>
      <c r="D39" s="583" t="s">
        <v>488</v>
      </c>
      <c r="E39" s="583" t="s">
        <v>488</v>
      </c>
      <c r="F39" s="583" t="s">
        <v>488</v>
      </c>
    </row>
    <row r="40" spans="1:6" ht="63" x14ac:dyDescent="0.25">
      <c r="A40" s="585" t="s">
        <v>610</v>
      </c>
      <c r="B40" s="586" t="s">
        <v>611</v>
      </c>
      <c r="C40" s="587" t="s">
        <v>588</v>
      </c>
      <c r="D40" s="583" t="s">
        <v>488</v>
      </c>
      <c r="E40" s="583" t="s">
        <v>488</v>
      </c>
      <c r="F40" s="583" t="s">
        <v>488</v>
      </c>
    </row>
    <row r="41" spans="1:6" ht="47.25" x14ac:dyDescent="0.25">
      <c r="A41" s="585" t="s">
        <v>612</v>
      </c>
      <c r="B41" s="586" t="s">
        <v>613</v>
      </c>
      <c r="C41" s="587" t="s">
        <v>588</v>
      </c>
      <c r="D41" s="583" t="s">
        <v>488</v>
      </c>
      <c r="E41" s="583" t="s">
        <v>488</v>
      </c>
      <c r="F41" s="583" t="s">
        <v>488</v>
      </c>
    </row>
    <row r="42" spans="1:6" ht="47.25" x14ac:dyDescent="0.25">
      <c r="A42" s="585" t="s">
        <v>614</v>
      </c>
      <c r="B42" s="586" t="s">
        <v>615</v>
      </c>
      <c r="C42" s="587" t="s">
        <v>588</v>
      </c>
      <c r="D42" s="583" t="s">
        <v>488</v>
      </c>
      <c r="E42" s="583" t="s">
        <v>488</v>
      </c>
      <c r="F42" s="583" t="s">
        <v>488</v>
      </c>
    </row>
    <row r="43" spans="1:6" ht="47.25" x14ac:dyDescent="0.25">
      <c r="A43" s="585" t="s">
        <v>616</v>
      </c>
      <c r="B43" s="586" t="s">
        <v>617</v>
      </c>
      <c r="C43" s="587" t="s">
        <v>588</v>
      </c>
      <c r="D43" s="583" t="s">
        <v>488</v>
      </c>
      <c r="E43" s="583" t="s">
        <v>488</v>
      </c>
      <c r="F43" s="583" t="s">
        <v>488</v>
      </c>
    </row>
    <row r="44" spans="1:6" s="599" customFormat="1" ht="31.5" x14ac:dyDescent="0.25">
      <c r="A44" s="594" t="s">
        <v>186</v>
      </c>
      <c r="B44" s="595" t="s">
        <v>618</v>
      </c>
      <c r="C44" s="594" t="s">
        <v>588</v>
      </c>
      <c r="D44" s="596">
        <f>D47</f>
        <v>5.0057546229512391E-4</v>
      </c>
      <c r="E44" s="597">
        <f>E54</f>
        <v>2.5970485082028396E-5</v>
      </c>
      <c r="F44" s="598" t="s">
        <v>825</v>
      </c>
    </row>
    <row r="45" spans="1:6" s="604" customFormat="1" ht="47.25" x14ac:dyDescent="0.25">
      <c r="A45" s="600" t="s">
        <v>619</v>
      </c>
      <c r="B45" s="601" t="s">
        <v>620</v>
      </c>
      <c r="C45" s="600" t="s">
        <v>588</v>
      </c>
      <c r="D45" s="602">
        <f>D47</f>
        <v>5.0057546229512391E-4</v>
      </c>
      <c r="E45" s="602" t="str">
        <f>E47</f>
        <v>нд</v>
      </c>
      <c r="F45" s="603" t="s">
        <v>825</v>
      </c>
    </row>
    <row r="46" spans="1:6" s="609" customFormat="1" x14ac:dyDescent="0.25">
      <c r="A46" s="605" t="s">
        <v>621</v>
      </c>
      <c r="B46" s="606" t="s">
        <v>622</v>
      </c>
      <c r="C46" s="605" t="s">
        <v>588</v>
      </c>
      <c r="D46" s="607" t="s">
        <v>488</v>
      </c>
      <c r="E46" s="608" t="s">
        <v>488</v>
      </c>
      <c r="F46" s="607" t="s">
        <v>488</v>
      </c>
    </row>
    <row r="47" spans="1:6" s="68" customFormat="1" ht="31.5" x14ac:dyDescent="0.25">
      <c r="A47" s="580" t="s">
        <v>623</v>
      </c>
      <c r="B47" s="581" t="s">
        <v>624</v>
      </c>
      <c r="C47" s="580" t="s">
        <v>588</v>
      </c>
      <c r="D47" s="610">
        <f>AVERAGE(D48:D52)</f>
        <v>5.0057546229512391E-4</v>
      </c>
      <c r="E47" s="611" t="s">
        <v>488</v>
      </c>
      <c r="F47" s="1025" t="s">
        <v>825</v>
      </c>
    </row>
    <row r="48" spans="1:6" s="68" customFormat="1" ht="204.75" x14ac:dyDescent="0.25">
      <c r="A48" s="580" t="s">
        <v>623</v>
      </c>
      <c r="B48" s="581" t="s">
        <v>826</v>
      </c>
      <c r="C48" s="581" t="s">
        <v>827</v>
      </c>
      <c r="D48" s="611">
        <f>8.598/31875</f>
        <v>2.6974117647058824E-4</v>
      </c>
      <c r="E48" s="584" t="s">
        <v>488</v>
      </c>
      <c r="F48" s="1025" t="s">
        <v>825</v>
      </c>
    </row>
    <row r="49" spans="1:6" s="68" customFormat="1" ht="63" x14ac:dyDescent="0.25">
      <c r="A49" s="580" t="s">
        <v>623</v>
      </c>
      <c r="B49" s="581" t="s">
        <v>828</v>
      </c>
      <c r="C49" s="581" t="s">
        <v>829</v>
      </c>
      <c r="D49" s="610">
        <f>20.541/31875</f>
        <v>6.4442352941176473E-4</v>
      </c>
      <c r="E49" s="584" t="s">
        <v>488</v>
      </c>
      <c r="F49" s="1025" t="s">
        <v>825</v>
      </c>
    </row>
    <row r="50" spans="1:6" s="68" customFormat="1" ht="409.5" x14ac:dyDescent="0.25">
      <c r="A50" s="580" t="s">
        <v>623</v>
      </c>
      <c r="B50" s="581" t="s">
        <v>830</v>
      </c>
      <c r="C50" s="581" t="s">
        <v>831</v>
      </c>
      <c r="D50" s="610">
        <f>16.327/(31875-8.598-20.541-0.605-2.648)</f>
        <v>5.1274066496060885E-4</v>
      </c>
      <c r="E50" s="584" t="s">
        <v>488</v>
      </c>
      <c r="F50" s="1025" t="s">
        <v>825</v>
      </c>
    </row>
    <row r="51" spans="1:6" s="68" customFormat="1" ht="330.75" x14ac:dyDescent="0.25">
      <c r="A51" s="580" t="s">
        <v>623</v>
      </c>
      <c r="B51" s="581" t="s">
        <v>832</v>
      </c>
      <c r="C51" s="581" t="s">
        <v>833</v>
      </c>
      <c r="D51" s="610">
        <f>18.272/(31875-8.598-20.541-0.605-2.648-16.327-1.608-0.234-6.228-6.099-6.364-0.691-0.19-0.783)</f>
        <v>5.7451741103438164E-4</v>
      </c>
      <c r="E51" s="584" t="s">
        <v>488</v>
      </c>
      <c r="F51" s="1025" t="s">
        <v>825</v>
      </c>
    </row>
    <row r="52" spans="1:6" s="68" customFormat="1" ht="292.5" customHeight="1" x14ac:dyDescent="0.25">
      <c r="A52" s="580" t="s">
        <v>623</v>
      </c>
      <c r="B52" s="581" t="s">
        <v>834</v>
      </c>
      <c r="C52" s="581" t="s">
        <v>835</v>
      </c>
      <c r="D52" s="610">
        <f>15.939/(31875-8.598-20.541-0.605-2.648-16.327-1.608-0.234-6.228-6.099-6.364-0.691-0.19-0.783-18.272-0.278)</f>
        <v>5.0145452959827574E-4</v>
      </c>
      <c r="E52" s="584" t="s">
        <v>488</v>
      </c>
      <c r="F52" s="1025" t="s">
        <v>825</v>
      </c>
    </row>
    <row r="53" spans="1:6" s="68" customFormat="1" x14ac:dyDescent="0.25">
      <c r="A53" s="580"/>
      <c r="B53" s="581" t="s">
        <v>0</v>
      </c>
      <c r="C53" s="581"/>
      <c r="D53" s="611"/>
      <c r="E53" s="1025"/>
      <c r="F53" s="1025"/>
    </row>
    <row r="54" spans="1:6" s="604" customFormat="1" ht="31.5" x14ac:dyDescent="0.25">
      <c r="A54" s="600" t="s">
        <v>630</v>
      </c>
      <c r="B54" s="601" t="s">
        <v>631</v>
      </c>
      <c r="C54" s="600" t="s">
        <v>588</v>
      </c>
      <c r="D54" s="603" t="s">
        <v>488</v>
      </c>
      <c r="E54" s="613">
        <f>E56</f>
        <v>2.5970485082028396E-5</v>
      </c>
      <c r="F54" s="603" t="s">
        <v>825</v>
      </c>
    </row>
    <row r="55" spans="1:6" s="609" customFormat="1" x14ac:dyDescent="0.25">
      <c r="A55" s="605" t="s">
        <v>632</v>
      </c>
      <c r="B55" s="606" t="s">
        <v>633</v>
      </c>
      <c r="C55" s="605" t="s">
        <v>588</v>
      </c>
      <c r="D55" s="607" t="s">
        <v>488</v>
      </c>
      <c r="E55" s="607" t="s">
        <v>488</v>
      </c>
      <c r="F55" s="607" t="s">
        <v>488</v>
      </c>
    </row>
    <row r="56" spans="1:6" s="609" customFormat="1" ht="31.5" x14ac:dyDescent="0.25">
      <c r="A56" s="605" t="s">
        <v>634</v>
      </c>
      <c r="B56" s="606" t="s">
        <v>635</v>
      </c>
      <c r="C56" s="605" t="s">
        <v>588</v>
      </c>
      <c r="D56" s="607" t="s">
        <v>488</v>
      </c>
      <c r="E56" s="614">
        <f>AVERAGE(E57:E65)</f>
        <v>2.5970485082028396E-5</v>
      </c>
      <c r="F56" s="607" t="s">
        <v>825</v>
      </c>
    </row>
    <row r="57" spans="1:6" s="68" customFormat="1" ht="153" customHeight="1" x14ac:dyDescent="0.25">
      <c r="A57" s="615" t="s">
        <v>634</v>
      </c>
      <c r="B57" s="616" t="s">
        <v>836</v>
      </c>
      <c r="C57" s="616" t="s">
        <v>797</v>
      </c>
      <c r="D57" s="617" t="s">
        <v>488</v>
      </c>
      <c r="E57" s="618">
        <f>0.605/31875</f>
        <v>1.8980392156862743E-5</v>
      </c>
      <c r="F57" s="619" t="s">
        <v>825</v>
      </c>
    </row>
    <row r="58" spans="1:6" s="68" customFormat="1" ht="69" customHeight="1" x14ac:dyDescent="0.25">
      <c r="A58" s="615" t="s">
        <v>634</v>
      </c>
      <c r="B58" s="616" t="s">
        <v>837</v>
      </c>
      <c r="C58" s="616" t="s">
        <v>838</v>
      </c>
      <c r="D58" s="617" t="s">
        <v>488</v>
      </c>
      <c r="E58" s="618">
        <f>2.648/31875</f>
        <v>8.3074509803921569E-5</v>
      </c>
      <c r="F58" s="619" t="s">
        <v>825</v>
      </c>
    </row>
    <row r="59" spans="1:6" s="68" customFormat="1" ht="140.25" customHeight="1" x14ac:dyDescent="0.25">
      <c r="A59" s="615" t="s">
        <v>634</v>
      </c>
      <c r="B59" s="616" t="s">
        <v>839</v>
      </c>
      <c r="C59" s="616" t="s">
        <v>840</v>
      </c>
      <c r="D59" s="617" t="s">
        <v>488</v>
      </c>
      <c r="E59" s="620">
        <f>0.234/(31875-8.598-20.541-0.605-2.648)</f>
        <v>7.3486443070240991E-6</v>
      </c>
      <c r="F59" s="619" t="s">
        <v>825</v>
      </c>
    </row>
    <row r="60" spans="1:6" s="68" customFormat="1" ht="140.25" customHeight="1" x14ac:dyDescent="0.25">
      <c r="A60" s="615" t="s">
        <v>634</v>
      </c>
      <c r="B60" s="616" t="s">
        <v>841</v>
      </c>
      <c r="C60" s="616" t="s">
        <v>842</v>
      </c>
      <c r="D60" s="617" t="s">
        <v>488</v>
      </c>
      <c r="E60" s="620">
        <f>1.608/(31875-8.598-20.541-0.605-2.648)</f>
        <v>5.0498376263652786E-5</v>
      </c>
      <c r="F60" s="619" t="s">
        <v>825</v>
      </c>
    </row>
    <row r="61" spans="1:6" s="68" customFormat="1" ht="108.75" customHeight="1" x14ac:dyDescent="0.25">
      <c r="A61" s="615" t="s">
        <v>634</v>
      </c>
      <c r="B61" s="616" t="s">
        <v>843</v>
      </c>
      <c r="C61" s="616" t="s">
        <v>844</v>
      </c>
      <c r="D61" s="617" t="s">
        <v>488</v>
      </c>
      <c r="E61" s="620">
        <f>0.19/(31875-8.598-20.541-0.605-2.648-16.327-1.608-0.234)</f>
        <v>5.9702544952952672E-6</v>
      </c>
      <c r="F61" s="619" t="s">
        <v>825</v>
      </c>
    </row>
    <row r="62" spans="1:6" s="68" customFormat="1" ht="84" customHeight="1" x14ac:dyDescent="0.25">
      <c r="A62" s="615" t="s">
        <v>634</v>
      </c>
      <c r="B62" s="616" t="s">
        <v>845</v>
      </c>
      <c r="C62" s="616" t="s">
        <v>846</v>
      </c>
      <c r="D62" s="617" t="s">
        <v>488</v>
      </c>
      <c r="E62" s="620">
        <f>0.691/(31875-8.598-20.541-0.605-2.648-16.327-1.608-0.234)</f>
        <v>2.1712872927626472E-5</v>
      </c>
      <c r="F62" s="619" t="s">
        <v>825</v>
      </c>
    </row>
    <row r="63" spans="1:6" s="68" customFormat="1" ht="156.75" customHeight="1" x14ac:dyDescent="0.25">
      <c r="A63" s="615" t="s">
        <v>634</v>
      </c>
      <c r="B63" s="616" t="s">
        <v>847</v>
      </c>
      <c r="C63" s="616" t="s">
        <v>848</v>
      </c>
      <c r="D63" s="617" t="s">
        <v>488</v>
      </c>
      <c r="E63" s="620">
        <f>0.783/(31875-8.598-20.541-0.605-2.648-16.327-1.608-0.234)</f>
        <v>2.4603732999032604E-5</v>
      </c>
      <c r="F63" s="619" t="s">
        <v>825</v>
      </c>
    </row>
    <row r="64" spans="1:6" s="68" customFormat="1" ht="107.25" customHeight="1" x14ac:dyDescent="0.25">
      <c r="A64" s="615" t="s">
        <v>634</v>
      </c>
      <c r="B64" s="616" t="s">
        <v>849</v>
      </c>
      <c r="C64" s="616" t="s">
        <v>850</v>
      </c>
      <c r="D64" s="617" t="s">
        <v>488</v>
      </c>
      <c r="E64" s="620">
        <f>0.278/(31875-8.598-20.541-0.605-2.648-16.327-1.608-0.234-6.228-6.099-6.364-0.691-0.19-0.783)</f>
        <v>8.7410157764644327E-6</v>
      </c>
      <c r="F64" s="619" t="s">
        <v>825</v>
      </c>
    </row>
    <row r="65" spans="1:6" s="68" customFormat="1" ht="279" customHeight="1" x14ac:dyDescent="0.25">
      <c r="A65" s="615" t="s">
        <v>634</v>
      </c>
      <c r="B65" s="616" t="s">
        <v>851</v>
      </c>
      <c r="C65" s="616" t="s">
        <v>852</v>
      </c>
      <c r="D65" s="617" t="s">
        <v>488</v>
      </c>
      <c r="E65" s="620">
        <f>0.407/(31875-8.598-20.541-0.605-2.648-16.327-1.608-0.234-6.228-6.099-6.364-0.691-0.19-0.783-18.272-0.278)</f>
        <v>1.2804567008375571E-5</v>
      </c>
      <c r="F65" s="619" t="s">
        <v>825</v>
      </c>
    </row>
    <row r="66" spans="1:6" s="68" customFormat="1" x14ac:dyDescent="0.25">
      <c r="A66" s="615"/>
      <c r="B66" s="616" t="s">
        <v>0</v>
      </c>
      <c r="C66" s="616"/>
      <c r="D66" s="619"/>
      <c r="E66" s="621"/>
      <c r="F66" s="619"/>
    </row>
    <row r="67" spans="1:6" ht="31.5" x14ac:dyDescent="0.25">
      <c r="A67" s="585" t="s">
        <v>700</v>
      </c>
      <c r="B67" s="586" t="s">
        <v>701</v>
      </c>
      <c r="C67" s="587" t="s">
        <v>588</v>
      </c>
      <c r="D67" s="583" t="s">
        <v>488</v>
      </c>
      <c r="E67" s="583" t="s">
        <v>488</v>
      </c>
      <c r="F67" s="583" t="s">
        <v>488</v>
      </c>
    </row>
    <row r="68" spans="1:6" ht="31.5" x14ac:dyDescent="0.25">
      <c r="A68" s="585" t="s">
        <v>702</v>
      </c>
      <c r="B68" s="586" t="s">
        <v>703</v>
      </c>
      <c r="C68" s="587" t="s">
        <v>588</v>
      </c>
      <c r="D68" s="583" t="s">
        <v>488</v>
      </c>
      <c r="E68" s="583" t="s">
        <v>488</v>
      </c>
      <c r="F68" s="583" t="s">
        <v>488</v>
      </c>
    </row>
    <row r="69" spans="1:6" ht="31.5" x14ac:dyDescent="0.25">
      <c r="A69" s="585" t="s">
        <v>704</v>
      </c>
      <c r="B69" s="586" t="s">
        <v>705</v>
      </c>
      <c r="C69" s="587" t="s">
        <v>588</v>
      </c>
      <c r="D69" s="583" t="s">
        <v>488</v>
      </c>
      <c r="E69" s="583" t="s">
        <v>488</v>
      </c>
      <c r="F69" s="583" t="s">
        <v>488</v>
      </c>
    </row>
    <row r="70" spans="1:6" x14ac:dyDescent="0.25">
      <c r="A70" s="585" t="s">
        <v>706</v>
      </c>
      <c r="B70" s="586" t="s">
        <v>707</v>
      </c>
      <c r="C70" s="587" t="s">
        <v>588</v>
      </c>
      <c r="D70" s="583" t="s">
        <v>488</v>
      </c>
      <c r="E70" s="583" t="s">
        <v>488</v>
      </c>
      <c r="F70" s="583" t="s">
        <v>488</v>
      </c>
    </row>
    <row r="71" spans="1:6" ht="31.5" x14ac:dyDescent="0.25">
      <c r="A71" s="585" t="s">
        <v>708</v>
      </c>
      <c r="B71" s="586" t="s">
        <v>709</v>
      </c>
      <c r="C71" s="587" t="s">
        <v>588</v>
      </c>
      <c r="D71" s="583" t="s">
        <v>488</v>
      </c>
      <c r="E71" s="583" t="s">
        <v>488</v>
      </c>
      <c r="F71" s="583" t="s">
        <v>488</v>
      </c>
    </row>
    <row r="72" spans="1:6" ht="31.5" x14ac:dyDescent="0.25">
      <c r="A72" s="585" t="s">
        <v>710</v>
      </c>
      <c r="B72" s="586" t="s">
        <v>711</v>
      </c>
      <c r="C72" s="587" t="s">
        <v>588</v>
      </c>
      <c r="D72" s="583" t="s">
        <v>488</v>
      </c>
      <c r="E72" s="583" t="s">
        <v>488</v>
      </c>
      <c r="F72" s="583" t="s">
        <v>488</v>
      </c>
    </row>
    <row r="73" spans="1:6" ht="31.5" x14ac:dyDescent="0.25">
      <c r="A73" s="585" t="s">
        <v>712</v>
      </c>
      <c r="B73" s="586" t="s">
        <v>713</v>
      </c>
      <c r="C73" s="587" t="s">
        <v>588</v>
      </c>
      <c r="D73" s="583" t="s">
        <v>488</v>
      </c>
      <c r="E73" s="583" t="s">
        <v>488</v>
      </c>
      <c r="F73" s="583" t="s">
        <v>488</v>
      </c>
    </row>
    <row r="74" spans="1:6" ht="31.5" x14ac:dyDescent="0.25">
      <c r="A74" s="585" t="s">
        <v>714</v>
      </c>
      <c r="B74" s="586" t="s">
        <v>715</v>
      </c>
      <c r="C74" s="587" t="s">
        <v>588</v>
      </c>
      <c r="D74" s="583" t="s">
        <v>488</v>
      </c>
      <c r="E74" s="583" t="s">
        <v>488</v>
      </c>
      <c r="F74" s="583" t="s">
        <v>488</v>
      </c>
    </row>
    <row r="75" spans="1:6" ht="31.5" x14ac:dyDescent="0.25">
      <c r="A75" s="585" t="s">
        <v>716</v>
      </c>
      <c r="B75" s="586" t="s">
        <v>717</v>
      </c>
      <c r="C75" s="587" t="s">
        <v>588</v>
      </c>
      <c r="D75" s="583" t="s">
        <v>488</v>
      </c>
      <c r="E75" s="583" t="s">
        <v>488</v>
      </c>
      <c r="F75" s="583" t="s">
        <v>488</v>
      </c>
    </row>
    <row r="76" spans="1:6" ht="31.5" x14ac:dyDescent="0.25">
      <c r="A76" s="585" t="s">
        <v>718</v>
      </c>
      <c r="B76" s="586" t="s">
        <v>719</v>
      </c>
      <c r="C76" s="587" t="s">
        <v>588</v>
      </c>
      <c r="D76" s="583" t="s">
        <v>488</v>
      </c>
      <c r="E76" s="583" t="s">
        <v>488</v>
      </c>
      <c r="F76" s="583" t="s">
        <v>488</v>
      </c>
    </row>
    <row r="77" spans="1:6" x14ac:dyDescent="0.25">
      <c r="A77" s="585" t="s">
        <v>720</v>
      </c>
      <c r="B77" s="586" t="s">
        <v>721</v>
      </c>
      <c r="C77" s="587" t="s">
        <v>588</v>
      </c>
      <c r="D77" s="583" t="s">
        <v>488</v>
      </c>
      <c r="E77" s="583" t="s">
        <v>488</v>
      </c>
      <c r="F77" s="583" t="s">
        <v>488</v>
      </c>
    </row>
    <row r="78" spans="1:6" ht="31.5" x14ac:dyDescent="0.25">
      <c r="A78" s="585" t="s">
        <v>722</v>
      </c>
      <c r="B78" s="586" t="s">
        <v>723</v>
      </c>
      <c r="C78" s="587" t="s">
        <v>588</v>
      </c>
      <c r="D78" s="583" t="s">
        <v>488</v>
      </c>
      <c r="E78" s="583" t="s">
        <v>488</v>
      </c>
      <c r="F78" s="583" t="s">
        <v>488</v>
      </c>
    </row>
    <row r="79" spans="1:6" ht="47.25" x14ac:dyDescent="0.25">
      <c r="A79" s="585" t="s">
        <v>184</v>
      </c>
      <c r="B79" s="586" t="s">
        <v>724</v>
      </c>
      <c r="C79" s="587" t="s">
        <v>588</v>
      </c>
      <c r="D79" s="583" t="s">
        <v>488</v>
      </c>
      <c r="E79" s="583" t="s">
        <v>488</v>
      </c>
      <c r="F79" s="583" t="s">
        <v>488</v>
      </c>
    </row>
    <row r="80" spans="1:6" ht="31.5" x14ac:dyDescent="0.25">
      <c r="A80" s="585" t="s">
        <v>725</v>
      </c>
      <c r="B80" s="586" t="s">
        <v>726</v>
      </c>
      <c r="C80" s="587" t="s">
        <v>588</v>
      </c>
      <c r="D80" s="583" t="s">
        <v>488</v>
      </c>
      <c r="E80" s="583" t="s">
        <v>488</v>
      </c>
      <c r="F80" s="583" t="s">
        <v>488</v>
      </c>
    </row>
    <row r="81" spans="1:6" ht="31.5" x14ac:dyDescent="0.25">
      <c r="A81" s="585" t="s">
        <v>727</v>
      </c>
      <c r="B81" s="586" t="s">
        <v>728</v>
      </c>
      <c r="C81" s="587" t="s">
        <v>588</v>
      </c>
      <c r="D81" s="583" t="s">
        <v>488</v>
      </c>
      <c r="E81" s="583" t="s">
        <v>488</v>
      </c>
      <c r="F81" s="583" t="s">
        <v>488</v>
      </c>
    </row>
    <row r="82" spans="1:6" ht="31.5" x14ac:dyDescent="0.25">
      <c r="A82" s="585" t="s">
        <v>183</v>
      </c>
      <c r="B82" s="586" t="s">
        <v>729</v>
      </c>
      <c r="C82" s="587" t="s">
        <v>588</v>
      </c>
      <c r="D82" s="583" t="s">
        <v>488</v>
      </c>
      <c r="E82" s="583" t="s">
        <v>488</v>
      </c>
      <c r="F82" s="583" t="s">
        <v>488</v>
      </c>
    </row>
    <row r="83" spans="1:6" s="609" customFormat="1" ht="81.75" customHeight="1" x14ac:dyDescent="0.25">
      <c r="A83" s="605" t="s">
        <v>183</v>
      </c>
      <c r="B83" s="1039" t="s">
        <v>1180</v>
      </c>
      <c r="C83" s="1037" t="s">
        <v>1177</v>
      </c>
      <c r="D83" s="608" t="s">
        <v>488</v>
      </c>
      <c r="E83" s="608" t="s">
        <v>488</v>
      </c>
      <c r="F83" s="608" t="s">
        <v>488</v>
      </c>
    </row>
    <row r="84" spans="1:6" ht="99" customHeight="1" x14ac:dyDescent="0.25">
      <c r="A84" s="585" t="s">
        <v>183</v>
      </c>
      <c r="B84" s="56" t="s">
        <v>1181</v>
      </c>
      <c r="C84" s="1038" t="s">
        <v>1178</v>
      </c>
      <c r="D84" s="583" t="s">
        <v>488</v>
      </c>
      <c r="E84" s="583" t="s">
        <v>488</v>
      </c>
      <c r="F84" s="583" t="s">
        <v>488</v>
      </c>
    </row>
    <row r="85" spans="1:6" ht="96.75" customHeight="1" x14ac:dyDescent="0.25">
      <c r="A85" s="585" t="s">
        <v>183</v>
      </c>
      <c r="B85" s="56" t="s">
        <v>1182</v>
      </c>
      <c r="C85" s="1038" t="s">
        <v>1178</v>
      </c>
      <c r="D85" s="583" t="s">
        <v>488</v>
      </c>
      <c r="E85" s="583" t="s">
        <v>488</v>
      </c>
      <c r="F85" s="583" t="s">
        <v>488</v>
      </c>
    </row>
    <row r="86" spans="1:6" ht="31.5" x14ac:dyDescent="0.25">
      <c r="A86" s="585" t="s">
        <v>181</v>
      </c>
      <c r="B86" s="586" t="s">
        <v>730</v>
      </c>
      <c r="C86" s="587" t="s">
        <v>588</v>
      </c>
      <c r="D86" s="583" t="s">
        <v>488</v>
      </c>
      <c r="E86" s="583" t="s">
        <v>488</v>
      </c>
      <c r="F86" s="583" t="s">
        <v>488</v>
      </c>
    </row>
    <row r="87" spans="1:6" x14ac:dyDescent="0.25">
      <c r="A87" s="585" t="s">
        <v>731</v>
      </c>
      <c r="B87" s="586" t="s">
        <v>732</v>
      </c>
      <c r="C87" s="587" t="s">
        <v>588</v>
      </c>
      <c r="D87" s="583" t="s">
        <v>488</v>
      </c>
      <c r="E87" s="583" t="s">
        <v>488</v>
      </c>
      <c r="F87" s="583" t="s">
        <v>488</v>
      </c>
    </row>
    <row r="93" spans="1:6" ht="32.25" customHeight="1" x14ac:dyDescent="0.25">
      <c r="A93" s="622"/>
      <c r="B93" s="622"/>
      <c r="C93" s="622"/>
      <c r="D93" s="623"/>
      <c r="E93" s="623"/>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8" sqref="A8:J9"/>
    </sheetView>
  </sheetViews>
  <sheetFormatPr defaultRowHeight="15" x14ac:dyDescent="0.25"/>
  <cols>
    <col min="1" max="1" width="6" style="642" bestFit="1" customWidth="1"/>
    <col min="2" max="2" width="63" style="642" customWidth="1"/>
    <col min="3" max="3" width="18.28515625" style="642" customWidth="1"/>
    <col min="4" max="4" width="15.7109375" style="642" customWidth="1"/>
    <col min="5" max="5" width="17.42578125" style="642" customWidth="1"/>
    <col min="6" max="6" width="17.5703125" style="642" customWidth="1"/>
    <col min="7" max="7" width="19.42578125" style="642" customWidth="1"/>
    <col min="8" max="8" width="25.42578125" style="642" customWidth="1"/>
    <col min="9" max="9" width="13.5703125" style="642" customWidth="1"/>
    <col min="10" max="10" width="25.42578125" style="642" customWidth="1"/>
    <col min="11" max="16384" width="9.140625" style="642"/>
  </cols>
  <sheetData>
    <row r="1" spans="1:22" s="639" customFormat="1" ht="15.75" x14ac:dyDescent="0.25">
      <c r="A1" s="1124" t="s">
        <v>1175</v>
      </c>
      <c r="B1" s="1124"/>
      <c r="C1" s="1124"/>
      <c r="D1" s="1124"/>
      <c r="E1" s="1124"/>
      <c r="F1" s="1124"/>
      <c r="G1" s="1124"/>
      <c r="H1" s="1124"/>
      <c r="I1" s="1124"/>
      <c r="J1" s="1124"/>
    </row>
    <row r="2" spans="1:22" s="639" customFormat="1" ht="18.75" x14ac:dyDescent="0.3">
      <c r="A2" s="640"/>
      <c r="F2" s="455"/>
      <c r="G2" s="455"/>
      <c r="H2" s="15"/>
    </row>
    <row r="3" spans="1:22" s="639" customFormat="1" ht="18.75" x14ac:dyDescent="0.25">
      <c r="A3" s="1128" t="s">
        <v>11</v>
      </c>
      <c r="B3" s="1128"/>
      <c r="C3" s="1128"/>
      <c r="D3" s="1128"/>
      <c r="E3" s="1128"/>
      <c r="F3" s="1128"/>
      <c r="G3" s="1128"/>
      <c r="H3" s="1128"/>
      <c r="I3" s="1128"/>
      <c r="J3" s="1128"/>
      <c r="K3" s="207"/>
      <c r="L3" s="207"/>
      <c r="M3" s="207"/>
      <c r="N3" s="207"/>
      <c r="O3" s="207"/>
      <c r="P3" s="207"/>
      <c r="Q3" s="207"/>
      <c r="R3" s="207"/>
      <c r="S3" s="207"/>
      <c r="T3" s="207"/>
      <c r="U3" s="207"/>
      <c r="V3" s="207"/>
    </row>
    <row r="4" spans="1:22" s="639" customFormat="1" ht="18.75" x14ac:dyDescent="0.25">
      <c r="A4" s="563"/>
      <c r="B4" s="563"/>
      <c r="C4" s="563"/>
      <c r="D4" s="563"/>
      <c r="E4" s="563"/>
      <c r="F4" s="563"/>
      <c r="G4" s="563"/>
      <c r="H4" s="563"/>
      <c r="I4" s="207"/>
      <c r="J4" s="207"/>
      <c r="K4" s="207"/>
      <c r="L4" s="207"/>
      <c r="M4" s="207"/>
      <c r="N4" s="207"/>
      <c r="O4" s="207"/>
      <c r="P4" s="207"/>
      <c r="Q4" s="207"/>
      <c r="R4" s="207"/>
      <c r="S4" s="207"/>
      <c r="T4" s="207"/>
      <c r="U4" s="207"/>
      <c r="V4" s="207"/>
    </row>
    <row r="5" spans="1:22" s="639" customFormat="1" ht="18.75" x14ac:dyDescent="0.25">
      <c r="A5" s="1129" t="s">
        <v>484</v>
      </c>
      <c r="B5" s="1129"/>
      <c r="C5" s="1129"/>
      <c r="D5" s="1129"/>
      <c r="E5" s="1129"/>
      <c r="F5" s="1129"/>
      <c r="G5" s="1129"/>
      <c r="H5" s="1129"/>
      <c r="I5" s="1129"/>
      <c r="J5" s="1129"/>
      <c r="K5" s="207"/>
      <c r="L5" s="207"/>
      <c r="M5" s="207"/>
      <c r="N5" s="207"/>
      <c r="O5" s="207"/>
      <c r="P5" s="207"/>
      <c r="Q5" s="207"/>
      <c r="R5" s="207"/>
      <c r="S5" s="207"/>
      <c r="T5" s="207"/>
      <c r="U5" s="207"/>
      <c r="V5" s="207"/>
    </row>
    <row r="6" spans="1:22" s="639" customFormat="1" ht="18.75" x14ac:dyDescent="0.25">
      <c r="A6" s="1125" t="s">
        <v>10</v>
      </c>
      <c r="B6" s="1125"/>
      <c r="C6" s="1125"/>
      <c r="D6" s="1125"/>
      <c r="E6" s="1125"/>
      <c r="F6" s="1125"/>
      <c r="G6" s="1125"/>
      <c r="H6" s="1125"/>
      <c r="I6" s="1125"/>
      <c r="J6" s="1125"/>
      <c r="K6" s="207"/>
      <c r="L6" s="207"/>
      <c r="M6" s="207"/>
      <c r="N6" s="207"/>
      <c r="O6" s="207"/>
      <c r="P6" s="207"/>
      <c r="Q6" s="207"/>
      <c r="R6" s="207"/>
      <c r="S6" s="207"/>
      <c r="T6" s="207"/>
      <c r="U6" s="207"/>
      <c r="V6" s="207"/>
    </row>
    <row r="7" spans="1:22" s="639" customFormat="1" ht="18.75" x14ac:dyDescent="0.25">
      <c r="A7" s="563"/>
      <c r="B7" s="563"/>
      <c r="C7" s="563"/>
      <c r="D7" s="563"/>
      <c r="E7" s="563"/>
      <c r="F7" s="563"/>
      <c r="G7" s="563"/>
      <c r="H7" s="563"/>
      <c r="I7" s="207"/>
      <c r="J7" s="207"/>
      <c r="K7" s="207"/>
      <c r="L7" s="207"/>
      <c r="M7" s="207"/>
      <c r="N7" s="207"/>
      <c r="O7" s="207"/>
      <c r="P7" s="207"/>
      <c r="Q7" s="207"/>
      <c r="R7" s="207"/>
      <c r="S7" s="207"/>
      <c r="T7" s="207"/>
      <c r="U7" s="207"/>
      <c r="V7" s="207"/>
    </row>
    <row r="8" spans="1:22" s="639" customFormat="1" ht="18.75" x14ac:dyDescent="0.25">
      <c r="A8" s="1132" t="str">
        <f>'1. Общая информация'!A8:C8</f>
        <v>К_СТР09756</v>
      </c>
      <c r="B8" s="1132"/>
      <c r="C8" s="1132"/>
      <c r="D8" s="1132"/>
      <c r="E8" s="1132"/>
      <c r="F8" s="1132"/>
      <c r="G8" s="1132"/>
      <c r="H8" s="1132"/>
      <c r="I8" s="1132"/>
      <c r="J8" s="1132"/>
      <c r="K8" s="207"/>
      <c r="L8" s="207"/>
      <c r="M8" s="207"/>
      <c r="N8" s="207"/>
      <c r="O8" s="207"/>
      <c r="P8" s="207"/>
      <c r="Q8" s="207"/>
      <c r="R8" s="207"/>
      <c r="S8" s="207"/>
      <c r="T8" s="207"/>
      <c r="U8" s="207"/>
      <c r="V8" s="207"/>
    </row>
    <row r="9" spans="1:22" s="639" customFormat="1" ht="18.75" x14ac:dyDescent="0.25">
      <c r="A9" s="1130" t="s">
        <v>9</v>
      </c>
      <c r="B9" s="1130"/>
      <c r="C9" s="1130"/>
      <c r="D9" s="1130"/>
      <c r="E9" s="1130"/>
      <c r="F9" s="1130"/>
      <c r="G9" s="1130"/>
      <c r="H9" s="1130"/>
      <c r="I9" s="1130"/>
      <c r="J9" s="1130"/>
      <c r="K9" s="207"/>
      <c r="L9" s="207"/>
      <c r="M9" s="207"/>
      <c r="N9" s="207"/>
      <c r="O9" s="207"/>
      <c r="P9" s="207"/>
      <c r="Q9" s="207"/>
      <c r="R9" s="207"/>
      <c r="S9" s="207"/>
      <c r="T9" s="207"/>
      <c r="U9" s="207"/>
      <c r="V9" s="207"/>
    </row>
    <row r="10" spans="1:22" s="641"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207"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7"/>
      <c r="C11" s="1207"/>
      <c r="D11" s="1207"/>
      <c r="E11" s="1207"/>
      <c r="F11" s="1207"/>
      <c r="G11" s="1207"/>
      <c r="H11" s="1207"/>
      <c r="I11" s="1207"/>
      <c r="J11" s="1207"/>
      <c r="K11" s="208"/>
      <c r="L11" s="208"/>
      <c r="M11" s="208"/>
      <c r="N11" s="208"/>
      <c r="O11" s="208"/>
      <c r="P11" s="208"/>
      <c r="Q11" s="208"/>
      <c r="R11" s="208"/>
      <c r="S11" s="208"/>
      <c r="T11" s="208"/>
      <c r="U11" s="208"/>
      <c r="V11" s="208"/>
    </row>
    <row r="12" spans="1:22" s="3" customFormat="1" ht="15" customHeight="1" x14ac:dyDescent="0.2">
      <c r="A12" s="1125" t="s">
        <v>7</v>
      </c>
      <c r="B12" s="1125"/>
      <c r="C12" s="1125"/>
      <c r="D12" s="1125"/>
      <c r="E12" s="1125"/>
      <c r="F12" s="1125"/>
      <c r="G12" s="1125"/>
      <c r="H12" s="1125"/>
      <c r="I12" s="1125"/>
      <c r="J12" s="1125"/>
      <c r="K12" s="209"/>
      <c r="L12" s="209"/>
      <c r="M12" s="209"/>
      <c r="N12" s="209"/>
      <c r="O12" s="209"/>
      <c r="P12" s="209"/>
      <c r="Q12" s="209"/>
      <c r="R12" s="209"/>
      <c r="S12" s="209"/>
      <c r="T12" s="209"/>
      <c r="U12" s="209"/>
      <c r="V12" s="209"/>
    </row>
    <row r="16" spans="1:22" ht="24.75" customHeight="1" x14ac:dyDescent="0.25">
      <c r="A16" s="1206" t="s">
        <v>1067</v>
      </c>
      <c r="B16" s="1206"/>
      <c r="C16" s="1206"/>
      <c r="D16" s="1206"/>
      <c r="E16" s="1206"/>
      <c r="F16" s="1206"/>
      <c r="G16" s="1206"/>
      <c r="H16" s="1206"/>
      <c r="I16" s="1206"/>
      <c r="J16" s="1206"/>
    </row>
    <row r="19" spans="1:10" ht="25.5" customHeight="1" x14ac:dyDescent="0.25">
      <c r="A19" s="1199" t="s">
        <v>890</v>
      </c>
      <c r="B19" s="1199" t="s">
        <v>891</v>
      </c>
      <c r="C19" s="1203" t="s">
        <v>389</v>
      </c>
      <c r="D19" s="1204"/>
      <c r="E19" s="1204"/>
      <c r="F19" s="1205"/>
      <c r="G19" s="1199" t="s">
        <v>936</v>
      </c>
      <c r="H19" s="1199" t="s">
        <v>937</v>
      </c>
      <c r="I19" s="1199" t="s">
        <v>233</v>
      </c>
      <c r="J19" s="1199" t="s">
        <v>390</v>
      </c>
    </row>
    <row r="20" spans="1:10" ht="55.5" customHeight="1" x14ac:dyDescent="0.25">
      <c r="A20" s="1200"/>
      <c r="B20" s="1200"/>
      <c r="C20" s="1202" t="s">
        <v>892</v>
      </c>
      <c r="D20" s="1202"/>
      <c r="E20" s="1202" t="s">
        <v>893</v>
      </c>
      <c r="F20" s="1202"/>
      <c r="G20" s="1200"/>
      <c r="H20" s="1200"/>
      <c r="I20" s="1200"/>
      <c r="J20" s="1200"/>
    </row>
    <row r="21" spans="1:10" ht="47.25" x14ac:dyDescent="0.25">
      <c r="A21" s="1201"/>
      <c r="B21" s="1201"/>
      <c r="C21" s="643" t="s">
        <v>894</v>
      </c>
      <c r="D21" s="643" t="s">
        <v>895</v>
      </c>
      <c r="E21" s="643" t="s">
        <v>894</v>
      </c>
      <c r="F21" s="643" t="s">
        <v>895</v>
      </c>
      <c r="G21" s="1201"/>
      <c r="H21" s="1201"/>
      <c r="I21" s="1201"/>
      <c r="J21" s="1201"/>
    </row>
    <row r="22" spans="1:10" ht="15.75" x14ac:dyDescent="0.25">
      <c r="A22" s="643">
        <v>1</v>
      </c>
      <c r="B22" s="643">
        <v>3</v>
      </c>
      <c r="C22" s="643">
        <v>4</v>
      </c>
      <c r="D22" s="643">
        <v>5</v>
      </c>
      <c r="E22" s="643">
        <v>6</v>
      </c>
      <c r="F22" s="643">
        <v>7</v>
      </c>
      <c r="G22" s="643">
        <v>8</v>
      </c>
      <c r="H22" s="643">
        <v>9</v>
      </c>
      <c r="I22" s="643">
        <v>10</v>
      </c>
      <c r="J22" s="643">
        <v>11</v>
      </c>
    </row>
    <row r="23" spans="1:10" ht="15.75" x14ac:dyDescent="0.25">
      <c r="A23" s="644">
        <v>1</v>
      </c>
      <c r="B23" s="644" t="s">
        <v>230</v>
      </c>
      <c r="C23" s="1014" t="s">
        <v>488</v>
      </c>
      <c r="D23" s="1014" t="s">
        <v>488</v>
      </c>
      <c r="E23" s="643" t="s">
        <v>488</v>
      </c>
      <c r="F23" s="643" t="s">
        <v>488</v>
      </c>
      <c r="G23" s="643" t="s">
        <v>488</v>
      </c>
      <c r="H23" s="643" t="s">
        <v>488</v>
      </c>
      <c r="I23" s="643" t="s">
        <v>488</v>
      </c>
      <c r="J23" s="643" t="s">
        <v>488</v>
      </c>
    </row>
    <row r="24" spans="1:10" ht="31.5" x14ac:dyDescent="0.25">
      <c r="A24" s="645" t="s">
        <v>188</v>
      </c>
      <c r="B24" s="644" t="s">
        <v>896</v>
      </c>
      <c r="C24" s="1014" t="s">
        <v>488</v>
      </c>
      <c r="D24" s="1014" t="s">
        <v>488</v>
      </c>
      <c r="E24" s="643" t="s">
        <v>488</v>
      </c>
      <c r="F24" s="643" t="s">
        <v>488</v>
      </c>
      <c r="G24" s="643" t="s">
        <v>488</v>
      </c>
      <c r="H24" s="643" t="s">
        <v>488</v>
      </c>
      <c r="I24" s="643" t="s">
        <v>488</v>
      </c>
      <c r="J24" s="643" t="s">
        <v>488</v>
      </c>
    </row>
    <row r="25" spans="1:10" ht="31.5" x14ac:dyDescent="0.25">
      <c r="A25" s="645" t="s">
        <v>186</v>
      </c>
      <c r="B25" s="644" t="s">
        <v>897</v>
      </c>
      <c r="C25" s="1014" t="s">
        <v>488</v>
      </c>
      <c r="D25" s="1014" t="s">
        <v>488</v>
      </c>
      <c r="E25" s="643" t="s">
        <v>488</v>
      </c>
      <c r="F25" s="643" t="s">
        <v>488</v>
      </c>
      <c r="G25" s="643" t="s">
        <v>488</v>
      </c>
      <c r="H25" s="643" t="s">
        <v>488</v>
      </c>
      <c r="I25" s="643" t="s">
        <v>488</v>
      </c>
      <c r="J25" s="643" t="s">
        <v>488</v>
      </c>
    </row>
    <row r="26" spans="1:10" ht="31.5" x14ac:dyDescent="0.25">
      <c r="A26" s="645" t="s">
        <v>184</v>
      </c>
      <c r="B26" s="644" t="s">
        <v>898</v>
      </c>
      <c r="C26" s="1014" t="s">
        <v>488</v>
      </c>
      <c r="D26" s="1014" t="s">
        <v>488</v>
      </c>
      <c r="E26" s="643" t="s">
        <v>488</v>
      </c>
      <c r="F26" s="643" t="s">
        <v>488</v>
      </c>
      <c r="G26" s="643" t="s">
        <v>488</v>
      </c>
      <c r="H26" s="643" t="s">
        <v>488</v>
      </c>
      <c r="I26" s="643" t="s">
        <v>488</v>
      </c>
      <c r="J26" s="643" t="s">
        <v>488</v>
      </c>
    </row>
    <row r="27" spans="1:10" ht="15.75" x14ac:dyDescent="0.25">
      <c r="A27" s="645" t="s">
        <v>183</v>
      </c>
      <c r="B27" s="644" t="s">
        <v>899</v>
      </c>
      <c r="C27" s="1014" t="s">
        <v>488</v>
      </c>
      <c r="D27" s="1014" t="s">
        <v>488</v>
      </c>
      <c r="E27" s="643" t="s">
        <v>488</v>
      </c>
      <c r="F27" s="643" t="s">
        <v>488</v>
      </c>
      <c r="G27" s="643" t="s">
        <v>488</v>
      </c>
      <c r="H27" s="643" t="s">
        <v>488</v>
      </c>
      <c r="I27" s="643" t="s">
        <v>488</v>
      </c>
      <c r="J27" s="643" t="s">
        <v>488</v>
      </c>
    </row>
    <row r="28" spans="1:10" ht="31.5" x14ac:dyDescent="0.25">
      <c r="A28" s="645" t="s">
        <v>181</v>
      </c>
      <c r="B28" s="644" t="s">
        <v>900</v>
      </c>
      <c r="C28" s="1014" t="s">
        <v>488</v>
      </c>
      <c r="D28" s="1014" t="s">
        <v>488</v>
      </c>
      <c r="E28" s="643" t="s">
        <v>488</v>
      </c>
      <c r="F28" s="643" t="s">
        <v>488</v>
      </c>
      <c r="G28" s="643" t="s">
        <v>488</v>
      </c>
      <c r="H28" s="643" t="s">
        <v>488</v>
      </c>
      <c r="I28" s="643" t="s">
        <v>488</v>
      </c>
      <c r="J28" s="643" t="s">
        <v>488</v>
      </c>
    </row>
    <row r="29" spans="1:10" ht="31.5" x14ac:dyDescent="0.25">
      <c r="A29" s="645" t="s">
        <v>731</v>
      </c>
      <c r="B29" s="644" t="s">
        <v>901</v>
      </c>
      <c r="C29" s="1014" t="s">
        <v>488</v>
      </c>
      <c r="D29" s="1014" t="s">
        <v>488</v>
      </c>
      <c r="E29" s="643" t="s">
        <v>488</v>
      </c>
      <c r="F29" s="643" t="s">
        <v>488</v>
      </c>
      <c r="G29" s="643" t="s">
        <v>488</v>
      </c>
      <c r="H29" s="643" t="s">
        <v>488</v>
      </c>
      <c r="I29" s="643" t="s">
        <v>488</v>
      </c>
      <c r="J29" s="643" t="s">
        <v>488</v>
      </c>
    </row>
    <row r="30" spans="1:10" ht="31.5" x14ac:dyDescent="0.25">
      <c r="A30" s="645" t="s">
        <v>927</v>
      </c>
      <c r="B30" s="644" t="s">
        <v>902</v>
      </c>
      <c r="C30" s="1014" t="s">
        <v>488</v>
      </c>
      <c r="D30" s="1014" t="s">
        <v>488</v>
      </c>
      <c r="E30" s="643" t="s">
        <v>488</v>
      </c>
      <c r="F30" s="643" t="s">
        <v>488</v>
      </c>
      <c r="G30" s="643" t="s">
        <v>488</v>
      </c>
      <c r="H30" s="643" t="s">
        <v>488</v>
      </c>
      <c r="I30" s="643" t="s">
        <v>488</v>
      </c>
      <c r="J30" s="643" t="s">
        <v>488</v>
      </c>
    </row>
    <row r="31" spans="1:10" ht="15.75" x14ac:dyDescent="0.25">
      <c r="A31" s="645" t="s">
        <v>928</v>
      </c>
      <c r="B31" s="644" t="s">
        <v>903</v>
      </c>
      <c r="C31" s="1014" t="s">
        <v>488</v>
      </c>
      <c r="D31" s="1014" t="s">
        <v>488</v>
      </c>
      <c r="E31" s="643" t="s">
        <v>488</v>
      </c>
      <c r="F31" s="643" t="s">
        <v>488</v>
      </c>
      <c r="G31" s="643" t="s">
        <v>488</v>
      </c>
      <c r="H31" s="643" t="s">
        <v>488</v>
      </c>
      <c r="I31" s="643" t="s">
        <v>488</v>
      </c>
      <c r="J31" s="643" t="s">
        <v>488</v>
      </c>
    </row>
    <row r="32" spans="1:10" ht="31.5" x14ac:dyDescent="0.25">
      <c r="A32" s="645" t="s">
        <v>929</v>
      </c>
      <c r="B32" s="644" t="s">
        <v>904</v>
      </c>
      <c r="C32" s="1014" t="s">
        <v>488</v>
      </c>
      <c r="D32" s="1014" t="s">
        <v>488</v>
      </c>
      <c r="E32" s="643" t="s">
        <v>488</v>
      </c>
      <c r="F32" s="643" t="s">
        <v>488</v>
      </c>
      <c r="G32" s="643" t="s">
        <v>488</v>
      </c>
      <c r="H32" s="643" t="s">
        <v>488</v>
      </c>
      <c r="I32" s="643" t="s">
        <v>488</v>
      </c>
      <c r="J32" s="643" t="s">
        <v>488</v>
      </c>
    </row>
    <row r="33" spans="1:10" ht="47.25" x14ac:dyDescent="0.25">
      <c r="A33" s="645" t="s">
        <v>930</v>
      </c>
      <c r="B33" s="644" t="s">
        <v>905</v>
      </c>
      <c r="C33" s="1014" t="s">
        <v>488</v>
      </c>
      <c r="D33" s="1014" t="s">
        <v>488</v>
      </c>
      <c r="E33" s="643" t="s">
        <v>488</v>
      </c>
      <c r="F33" s="643" t="s">
        <v>488</v>
      </c>
      <c r="G33" s="643" t="s">
        <v>488</v>
      </c>
      <c r="H33" s="643" t="s">
        <v>488</v>
      </c>
      <c r="I33" s="643" t="s">
        <v>488</v>
      </c>
      <c r="J33" s="643" t="s">
        <v>488</v>
      </c>
    </row>
    <row r="34" spans="1:10" ht="31.5" x14ac:dyDescent="0.25">
      <c r="A34" s="645" t="s">
        <v>931</v>
      </c>
      <c r="B34" s="644" t="s">
        <v>906</v>
      </c>
      <c r="C34" s="1014" t="s">
        <v>488</v>
      </c>
      <c r="D34" s="1014" t="s">
        <v>488</v>
      </c>
      <c r="E34" s="643" t="s">
        <v>488</v>
      </c>
      <c r="F34" s="643" t="s">
        <v>488</v>
      </c>
      <c r="G34" s="643" t="s">
        <v>488</v>
      </c>
      <c r="H34" s="643" t="s">
        <v>488</v>
      </c>
      <c r="I34" s="643" t="s">
        <v>488</v>
      </c>
      <c r="J34" s="643" t="s">
        <v>488</v>
      </c>
    </row>
    <row r="35" spans="1:10" ht="63" x14ac:dyDescent="0.25">
      <c r="A35" s="645" t="s">
        <v>932</v>
      </c>
      <c r="B35" s="644" t="s">
        <v>907</v>
      </c>
      <c r="C35" s="1014" t="s">
        <v>488</v>
      </c>
      <c r="D35" s="1014" t="s">
        <v>488</v>
      </c>
      <c r="E35" s="643" t="s">
        <v>488</v>
      </c>
      <c r="F35" s="643" t="s">
        <v>488</v>
      </c>
      <c r="G35" s="643" t="s">
        <v>488</v>
      </c>
      <c r="H35" s="643" t="s">
        <v>488</v>
      </c>
      <c r="I35" s="643" t="s">
        <v>488</v>
      </c>
      <c r="J35" s="643" t="s">
        <v>488</v>
      </c>
    </row>
    <row r="36" spans="1:10" ht="15.75" x14ac:dyDescent="0.25">
      <c r="A36" s="645" t="s">
        <v>933</v>
      </c>
      <c r="B36" s="644" t="s">
        <v>908</v>
      </c>
      <c r="C36" s="1014" t="s">
        <v>488</v>
      </c>
      <c r="D36" s="1014" t="s">
        <v>488</v>
      </c>
      <c r="E36" s="643" t="s">
        <v>488</v>
      </c>
      <c r="F36" s="643" t="s">
        <v>488</v>
      </c>
      <c r="G36" s="643" t="s">
        <v>488</v>
      </c>
      <c r="H36" s="643" t="s">
        <v>488</v>
      </c>
      <c r="I36" s="643" t="s">
        <v>488</v>
      </c>
      <c r="J36" s="643" t="s">
        <v>488</v>
      </c>
    </row>
    <row r="37" spans="1:10" ht="15.75" x14ac:dyDescent="0.25">
      <c r="A37" s="645" t="s">
        <v>934</v>
      </c>
      <c r="B37" s="644" t="s">
        <v>909</v>
      </c>
      <c r="C37" s="1014" t="s">
        <v>488</v>
      </c>
      <c r="D37" s="1014" t="s">
        <v>488</v>
      </c>
      <c r="E37" s="643" t="s">
        <v>488</v>
      </c>
      <c r="F37" s="643" t="s">
        <v>488</v>
      </c>
      <c r="G37" s="643" t="s">
        <v>488</v>
      </c>
      <c r="H37" s="643" t="s">
        <v>488</v>
      </c>
      <c r="I37" s="643" t="s">
        <v>488</v>
      </c>
      <c r="J37" s="643" t="s">
        <v>488</v>
      </c>
    </row>
    <row r="38" spans="1:10" ht="15.75" x14ac:dyDescent="0.25">
      <c r="A38" s="645" t="s">
        <v>935</v>
      </c>
      <c r="B38" s="644" t="s">
        <v>910</v>
      </c>
      <c r="C38" s="1014" t="s">
        <v>488</v>
      </c>
      <c r="D38" s="1014" t="s">
        <v>488</v>
      </c>
      <c r="E38" s="643" t="s">
        <v>488</v>
      </c>
      <c r="F38" s="643" t="s">
        <v>488</v>
      </c>
      <c r="G38" s="643" t="s">
        <v>488</v>
      </c>
      <c r="H38" s="643" t="s">
        <v>488</v>
      </c>
      <c r="I38" s="643" t="s">
        <v>488</v>
      </c>
      <c r="J38" s="643" t="s">
        <v>488</v>
      </c>
    </row>
    <row r="39" spans="1:10" ht="15.75" x14ac:dyDescent="0.25">
      <c r="A39" s="644">
        <v>2</v>
      </c>
      <c r="B39" s="644" t="s">
        <v>221</v>
      </c>
      <c r="C39" s="646">
        <v>44409</v>
      </c>
      <c r="D39" s="1012" t="s">
        <v>1173</v>
      </c>
      <c r="E39" s="643" t="s">
        <v>488</v>
      </c>
      <c r="F39" s="643" t="s">
        <v>488</v>
      </c>
      <c r="G39" s="643" t="s">
        <v>488</v>
      </c>
      <c r="H39" s="643" t="s">
        <v>488</v>
      </c>
      <c r="I39" s="643" t="s">
        <v>488</v>
      </c>
      <c r="J39" s="643" t="s">
        <v>488</v>
      </c>
    </row>
    <row r="40" spans="1:10" ht="31.5" x14ac:dyDescent="0.25">
      <c r="A40" s="645" t="s">
        <v>178</v>
      </c>
      <c r="B40" s="644" t="s">
        <v>911</v>
      </c>
      <c r="C40" s="646">
        <v>44409</v>
      </c>
      <c r="D40" s="1018" t="s">
        <v>1173</v>
      </c>
      <c r="E40" s="643" t="s">
        <v>488</v>
      </c>
      <c r="F40" s="643" t="s">
        <v>488</v>
      </c>
      <c r="G40" s="643" t="s">
        <v>488</v>
      </c>
      <c r="H40" s="643" t="s">
        <v>488</v>
      </c>
      <c r="I40" s="643" t="s">
        <v>488</v>
      </c>
      <c r="J40" s="643" t="s">
        <v>488</v>
      </c>
    </row>
    <row r="41" spans="1:10" ht="15.75" x14ac:dyDescent="0.25">
      <c r="A41" s="645" t="s">
        <v>176</v>
      </c>
      <c r="B41" s="644" t="s">
        <v>912</v>
      </c>
      <c r="C41" s="646" t="s">
        <v>488</v>
      </c>
      <c r="D41" s="646" t="s">
        <v>488</v>
      </c>
      <c r="E41" s="643" t="s">
        <v>488</v>
      </c>
      <c r="F41" s="643" t="s">
        <v>488</v>
      </c>
      <c r="G41" s="643" t="s">
        <v>488</v>
      </c>
      <c r="H41" s="643" t="s">
        <v>488</v>
      </c>
      <c r="I41" s="643" t="s">
        <v>488</v>
      </c>
      <c r="J41" s="643" t="s">
        <v>488</v>
      </c>
    </row>
    <row r="42" spans="1:10" ht="31.5" x14ac:dyDescent="0.25">
      <c r="A42" s="644">
        <v>3</v>
      </c>
      <c r="B42" s="644" t="s">
        <v>913</v>
      </c>
      <c r="C42" s="646" t="s">
        <v>488</v>
      </c>
      <c r="D42" s="646" t="s">
        <v>488</v>
      </c>
      <c r="E42" s="643" t="s">
        <v>488</v>
      </c>
      <c r="F42" s="643" t="s">
        <v>488</v>
      </c>
      <c r="G42" s="643" t="s">
        <v>488</v>
      </c>
      <c r="H42" s="643" t="s">
        <v>488</v>
      </c>
      <c r="I42" s="643" t="s">
        <v>488</v>
      </c>
      <c r="J42" s="643" t="s">
        <v>488</v>
      </c>
    </row>
    <row r="43" spans="1:10" ht="31.5" x14ac:dyDescent="0.25">
      <c r="A43" s="645" t="s">
        <v>169</v>
      </c>
      <c r="B43" s="644" t="s">
        <v>914</v>
      </c>
      <c r="C43" s="646" t="s">
        <v>488</v>
      </c>
      <c r="D43" s="646" t="s">
        <v>488</v>
      </c>
      <c r="E43" s="643" t="s">
        <v>488</v>
      </c>
      <c r="F43" s="643" t="s">
        <v>488</v>
      </c>
      <c r="G43" s="643" t="s">
        <v>488</v>
      </c>
      <c r="H43" s="643" t="s">
        <v>488</v>
      </c>
      <c r="I43" s="643" t="s">
        <v>488</v>
      </c>
      <c r="J43" s="643" t="s">
        <v>488</v>
      </c>
    </row>
    <row r="44" spans="1:10" ht="15.75" x14ac:dyDescent="0.25">
      <c r="A44" s="645" t="s">
        <v>167</v>
      </c>
      <c r="B44" s="644" t="s">
        <v>915</v>
      </c>
      <c r="C44" s="646" t="s">
        <v>488</v>
      </c>
      <c r="D44" s="646" t="s">
        <v>488</v>
      </c>
      <c r="E44" s="643" t="s">
        <v>488</v>
      </c>
      <c r="F44" s="643" t="s">
        <v>488</v>
      </c>
      <c r="G44" s="643" t="s">
        <v>488</v>
      </c>
      <c r="H44" s="643" t="s">
        <v>488</v>
      </c>
      <c r="I44" s="643" t="s">
        <v>488</v>
      </c>
      <c r="J44" s="643" t="s">
        <v>488</v>
      </c>
    </row>
    <row r="45" spans="1:10" ht="15.75" x14ac:dyDescent="0.25">
      <c r="A45" s="645" t="s">
        <v>166</v>
      </c>
      <c r="B45" s="644" t="s">
        <v>916</v>
      </c>
      <c r="C45" s="646" t="s">
        <v>488</v>
      </c>
      <c r="D45" s="646" t="s">
        <v>488</v>
      </c>
      <c r="E45" s="643" t="s">
        <v>488</v>
      </c>
      <c r="F45" s="643" t="s">
        <v>488</v>
      </c>
      <c r="G45" s="643" t="s">
        <v>488</v>
      </c>
      <c r="H45" s="643" t="s">
        <v>488</v>
      </c>
      <c r="I45" s="643" t="s">
        <v>488</v>
      </c>
      <c r="J45" s="643" t="s">
        <v>488</v>
      </c>
    </row>
    <row r="46" spans="1:10" ht="47.25" x14ac:dyDescent="0.25">
      <c r="A46" s="645" t="s">
        <v>165</v>
      </c>
      <c r="B46" s="644" t="s">
        <v>917</v>
      </c>
      <c r="C46" s="1014" t="s">
        <v>488</v>
      </c>
      <c r="D46" s="1014" t="s">
        <v>488</v>
      </c>
      <c r="E46" s="643" t="s">
        <v>488</v>
      </c>
      <c r="F46" s="643" t="s">
        <v>488</v>
      </c>
      <c r="G46" s="643" t="s">
        <v>488</v>
      </c>
      <c r="H46" s="643" t="s">
        <v>488</v>
      </c>
      <c r="I46" s="643" t="s">
        <v>488</v>
      </c>
      <c r="J46" s="643" t="s">
        <v>488</v>
      </c>
    </row>
    <row r="47" spans="1:10" ht="78.75" x14ac:dyDescent="0.25">
      <c r="A47" s="645" t="s">
        <v>164</v>
      </c>
      <c r="B47" s="644" t="s">
        <v>918</v>
      </c>
      <c r="C47" s="1014" t="s">
        <v>488</v>
      </c>
      <c r="D47" s="1014" t="s">
        <v>488</v>
      </c>
      <c r="E47" s="643" t="s">
        <v>488</v>
      </c>
      <c r="F47" s="643" t="s">
        <v>488</v>
      </c>
      <c r="G47" s="643" t="s">
        <v>488</v>
      </c>
      <c r="H47" s="643" t="s">
        <v>488</v>
      </c>
      <c r="I47" s="643" t="s">
        <v>488</v>
      </c>
      <c r="J47" s="643" t="s">
        <v>488</v>
      </c>
    </row>
    <row r="48" spans="1:10" ht="15.75" x14ac:dyDescent="0.25">
      <c r="A48" s="645" t="s">
        <v>163</v>
      </c>
      <c r="B48" s="644" t="s">
        <v>919</v>
      </c>
      <c r="C48" s="1014" t="s">
        <v>488</v>
      </c>
      <c r="D48" s="1014" t="s">
        <v>488</v>
      </c>
      <c r="E48" s="643" t="s">
        <v>488</v>
      </c>
      <c r="F48" s="643" t="s">
        <v>488</v>
      </c>
      <c r="G48" s="643" t="s">
        <v>488</v>
      </c>
      <c r="H48" s="643" t="s">
        <v>488</v>
      </c>
      <c r="I48" s="643" t="s">
        <v>488</v>
      </c>
      <c r="J48" s="643" t="s">
        <v>488</v>
      </c>
    </row>
    <row r="49" spans="1:10" ht="15.75" x14ac:dyDescent="0.25">
      <c r="A49" s="644">
        <v>4</v>
      </c>
      <c r="B49" s="644" t="s">
        <v>210</v>
      </c>
      <c r="C49" s="646">
        <v>44515</v>
      </c>
      <c r="D49" s="1018" t="s">
        <v>1173</v>
      </c>
      <c r="E49" s="643" t="s">
        <v>488</v>
      </c>
      <c r="F49" s="643" t="s">
        <v>488</v>
      </c>
      <c r="G49" s="643" t="s">
        <v>488</v>
      </c>
      <c r="H49" s="643" t="s">
        <v>488</v>
      </c>
      <c r="I49" s="643" t="s">
        <v>488</v>
      </c>
      <c r="J49" s="643" t="s">
        <v>488</v>
      </c>
    </row>
    <row r="50" spans="1:10" ht="15.75" x14ac:dyDescent="0.25">
      <c r="A50" s="645" t="s">
        <v>160</v>
      </c>
      <c r="B50" s="644" t="s">
        <v>920</v>
      </c>
      <c r="C50" s="646">
        <v>44515</v>
      </c>
      <c r="D50" s="1018" t="s">
        <v>1173</v>
      </c>
      <c r="E50" s="643" t="s">
        <v>488</v>
      </c>
      <c r="F50" s="643" t="s">
        <v>488</v>
      </c>
      <c r="G50" s="643" t="s">
        <v>488</v>
      </c>
      <c r="H50" s="643" t="s">
        <v>488</v>
      </c>
      <c r="I50" s="643" t="s">
        <v>488</v>
      </c>
      <c r="J50" s="643" t="s">
        <v>488</v>
      </c>
    </row>
    <row r="51" spans="1:10" ht="47.25" x14ac:dyDescent="0.25">
      <c r="A51" s="645" t="s">
        <v>158</v>
      </c>
      <c r="B51" s="644" t="s">
        <v>921</v>
      </c>
      <c r="C51" s="1014" t="s">
        <v>488</v>
      </c>
      <c r="D51" s="1014" t="s">
        <v>488</v>
      </c>
      <c r="E51" s="643" t="s">
        <v>488</v>
      </c>
      <c r="F51" s="643" t="s">
        <v>488</v>
      </c>
      <c r="G51" s="643" t="s">
        <v>488</v>
      </c>
      <c r="H51" s="643" t="s">
        <v>488</v>
      </c>
      <c r="I51" s="643" t="s">
        <v>488</v>
      </c>
      <c r="J51" s="643" t="s">
        <v>488</v>
      </c>
    </row>
    <row r="52" spans="1:10" ht="31.5" x14ac:dyDescent="0.25">
      <c r="A52" s="645" t="s">
        <v>156</v>
      </c>
      <c r="B52" s="644" t="s">
        <v>922</v>
      </c>
      <c r="C52" s="1014" t="s">
        <v>488</v>
      </c>
      <c r="D52" s="1014" t="s">
        <v>488</v>
      </c>
      <c r="E52" s="643" t="s">
        <v>488</v>
      </c>
      <c r="F52" s="643" t="s">
        <v>488</v>
      </c>
      <c r="G52" s="643" t="s">
        <v>488</v>
      </c>
      <c r="H52" s="643" t="s">
        <v>488</v>
      </c>
      <c r="I52" s="643" t="s">
        <v>488</v>
      </c>
      <c r="J52" s="643" t="s">
        <v>488</v>
      </c>
    </row>
    <row r="53" spans="1:10" ht="31.5" x14ac:dyDescent="0.25">
      <c r="A53" s="645" t="s">
        <v>154</v>
      </c>
      <c r="B53" s="644" t="s">
        <v>923</v>
      </c>
      <c r="C53" s="1014" t="s">
        <v>488</v>
      </c>
      <c r="D53" s="1014" t="s">
        <v>488</v>
      </c>
      <c r="E53" s="643" t="s">
        <v>488</v>
      </c>
      <c r="F53" s="643" t="s">
        <v>488</v>
      </c>
      <c r="G53" s="643" t="s">
        <v>488</v>
      </c>
      <c r="H53" s="643" t="s">
        <v>488</v>
      </c>
      <c r="I53" s="643" t="s">
        <v>488</v>
      </c>
      <c r="J53" s="643" t="s">
        <v>488</v>
      </c>
    </row>
    <row r="54" spans="1:10" ht="15.75" x14ac:dyDescent="0.25">
      <c r="A54" s="645" t="s">
        <v>152</v>
      </c>
      <c r="B54" s="644" t="s">
        <v>924</v>
      </c>
      <c r="C54" s="1014" t="s">
        <v>488</v>
      </c>
      <c r="D54" s="1014" t="s">
        <v>488</v>
      </c>
      <c r="E54" s="643" t="s">
        <v>488</v>
      </c>
      <c r="F54" s="643" t="s">
        <v>488</v>
      </c>
      <c r="G54" s="643" t="s">
        <v>488</v>
      </c>
      <c r="H54" s="643" t="s">
        <v>488</v>
      </c>
      <c r="I54" s="643" t="s">
        <v>488</v>
      </c>
      <c r="J54" s="643" t="s">
        <v>488</v>
      </c>
    </row>
    <row r="55" spans="1:10" ht="15.75" x14ac:dyDescent="0.25">
      <c r="A55" s="645" t="s">
        <v>150</v>
      </c>
      <c r="B55" s="644" t="s">
        <v>925</v>
      </c>
      <c r="C55" s="646">
        <v>44515</v>
      </c>
      <c r="D55" s="1009" t="s">
        <v>1173</v>
      </c>
      <c r="E55" s="643" t="s">
        <v>488</v>
      </c>
      <c r="F55" s="643" t="s">
        <v>488</v>
      </c>
      <c r="G55" s="643" t="s">
        <v>488</v>
      </c>
      <c r="H55" s="643" t="s">
        <v>488</v>
      </c>
      <c r="I55" s="643" t="s">
        <v>488</v>
      </c>
      <c r="J55" s="643" t="s">
        <v>488</v>
      </c>
    </row>
    <row r="56" spans="1:10" ht="15.75" x14ac:dyDescent="0.25">
      <c r="A56" s="645" t="s">
        <v>148</v>
      </c>
      <c r="B56" s="644" t="s">
        <v>926</v>
      </c>
      <c r="C56" s="1009" t="s">
        <v>488</v>
      </c>
      <c r="D56" s="1009" t="s">
        <v>488</v>
      </c>
      <c r="E56" s="643" t="s">
        <v>488</v>
      </c>
      <c r="F56" s="643" t="s">
        <v>488</v>
      </c>
      <c r="G56" s="643" t="s">
        <v>488</v>
      </c>
      <c r="H56" s="643" t="s">
        <v>488</v>
      </c>
      <c r="I56" s="643" t="s">
        <v>488</v>
      </c>
      <c r="J56" s="643"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Q24" sqref="Q24"/>
    </sheetView>
  </sheetViews>
  <sheetFormatPr defaultRowHeight="15.75" x14ac:dyDescent="0.25"/>
  <cols>
    <col min="1" max="1" width="9.140625" style="650"/>
    <col min="2" max="2" width="64.85546875" style="650" customWidth="1"/>
    <col min="3" max="3" width="19.28515625" style="650" customWidth="1"/>
    <col min="4" max="4" width="14" style="650" customWidth="1"/>
    <col min="5" max="5" width="15.140625" style="650" customWidth="1"/>
    <col min="6" max="6" width="14.28515625" style="650" customWidth="1"/>
    <col min="7" max="7" width="15.5703125" style="650" customWidth="1"/>
    <col min="8" max="8" width="19.85546875" style="650" customWidth="1"/>
    <col min="9" max="36" width="9.140625" style="650"/>
    <col min="37" max="37" width="11.28515625" style="650" customWidth="1"/>
    <col min="38" max="38" width="15.42578125" style="650" customWidth="1"/>
    <col min="39" max="39" width="18.5703125" style="650" customWidth="1"/>
    <col min="40" max="16384" width="9.140625" style="650"/>
  </cols>
  <sheetData>
    <row r="1" spans="1:39" s="639" customFormat="1" x14ac:dyDescent="0.25">
      <c r="A1" s="1124" t="s">
        <v>1175</v>
      </c>
      <c r="B1" s="1124"/>
      <c r="C1" s="1124"/>
      <c r="D1" s="1124"/>
      <c r="E1" s="1124"/>
      <c r="F1" s="1124"/>
      <c r="G1" s="1124"/>
      <c r="H1" s="1124"/>
      <c r="I1" s="1124"/>
      <c r="J1" s="1124"/>
      <c r="K1" s="1124"/>
      <c r="L1" s="1124"/>
      <c r="M1" s="1124"/>
      <c r="N1" s="1124"/>
      <c r="O1" s="1124"/>
      <c r="P1" s="1124"/>
      <c r="Q1" s="1124"/>
      <c r="R1" s="1124"/>
      <c r="S1" s="1124"/>
      <c r="T1" s="1124"/>
      <c r="U1" s="1124"/>
      <c r="V1" s="1124"/>
      <c r="W1" s="1124"/>
      <c r="X1" s="1124"/>
      <c r="Y1" s="1124"/>
      <c r="Z1" s="1124"/>
      <c r="AA1" s="1124"/>
      <c r="AB1" s="1124"/>
      <c r="AC1" s="1124"/>
      <c r="AD1" s="1124"/>
      <c r="AE1" s="1124"/>
      <c r="AF1" s="1124"/>
      <c r="AG1" s="1124"/>
      <c r="AH1" s="1124"/>
      <c r="AI1" s="1124"/>
      <c r="AJ1" s="1124"/>
      <c r="AK1" s="1124"/>
      <c r="AL1" s="1124"/>
      <c r="AM1" s="1124"/>
    </row>
    <row r="2" spans="1:39" s="639" customFormat="1" x14ac:dyDescent="0.25">
      <c r="A2" s="640"/>
      <c r="F2" s="455"/>
      <c r="G2" s="455"/>
      <c r="H2" s="109"/>
    </row>
    <row r="3" spans="1:39" s="639" customFormat="1" x14ac:dyDescent="0.25">
      <c r="A3" s="1214" t="s">
        <v>11</v>
      </c>
      <c r="B3" s="1214"/>
      <c r="C3" s="1214"/>
      <c r="D3" s="1214"/>
      <c r="E3" s="1214"/>
      <c r="F3" s="1214"/>
      <c r="G3" s="1214"/>
      <c r="H3" s="1214"/>
      <c r="I3" s="1214"/>
      <c r="J3" s="1214"/>
      <c r="K3" s="1214"/>
      <c r="L3" s="1214"/>
      <c r="M3" s="1214"/>
      <c r="N3" s="1214"/>
      <c r="O3" s="1214"/>
      <c r="P3" s="1214"/>
      <c r="Q3" s="1214"/>
      <c r="R3" s="1214"/>
      <c r="S3" s="1214"/>
      <c r="T3" s="1214"/>
      <c r="U3" s="1214"/>
      <c r="V3" s="1214"/>
      <c r="W3" s="1214"/>
      <c r="X3" s="1214"/>
      <c r="Y3" s="1214"/>
      <c r="Z3" s="1214"/>
      <c r="AA3" s="1214"/>
      <c r="AB3" s="1214"/>
      <c r="AC3" s="1214"/>
      <c r="AD3" s="1214"/>
      <c r="AE3" s="1214"/>
      <c r="AF3" s="1214"/>
      <c r="AG3" s="1214"/>
      <c r="AH3" s="1214"/>
      <c r="AI3" s="1214"/>
      <c r="AJ3" s="1214"/>
      <c r="AK3" s="1214"/>
      <c r="AL3" s="1214"/>
      <c r="AM3" s="1214"/>
    </row>
    <row r="4" spans="1:39" s="639" customFormat="1" x14ac:dyDescent="0.25">
      <c r="A4" s="648"/>
      <c r="B4" s="648"/>
      <c r="C4" s="1029"/>
      <c r="D4" s="648"/>
      <c r="E4" s="648"/>
      <c r="F4" s="648"/>
      <c r="G4" s="648"/>
      <c r="H4" s="648"/>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39" customFormat="1" ht="18.75" customHeight="1" x14ac:dyDescent="0.25">
      <c r="A5" s="1129" t="s">
        <v>484</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c r="AB5" s="1129"/>
      <c r="AC5" s="1129"/>
      <c r="AD5" s="1129"/>
      <c r="AE5" s="1129"/>
      <c r="AF5" s="1129"/>
      <c r="AG5" s="1129"/>
      <c r="AH5" s="1129"/>
      <c r="AI5" s="1129"/>
      <c r="AJ5" s="1129"/>
      <c r="AK5" s="1129"/>
      <c r="AL5" s="1129"/>
      <c r="AM5" s="1129"/>
    </row>
    <row r="6" spans="1:39" s="639" customFormat="1" ht="18.75" customHeight="1" x14ac:dyDescent="0.25">
      <c r="A6" s="1125" t="s">
        <v>1068</v>
      </c>
      <c r="B6" s="1125"/>
      <c r="C6" s="1125"/>
      <c r="D6" s="1125"/>
      <c r="E6" s="1125"/>
      <c r="F6" s="1125"/>
      <c r="G6" s="1125"/>
      <c r="H6" s="1125"/>
      <c r="I6" s="1125"/>
      <c r="J6" s="1125"/>
      <c r="K6" s="1125"/>
      <c r="L6" s="1125"/>
      <c r="M6" s="1125"/>
      <c r="N6" s="1125"/>
      <c r="O6" s="1125"/>
      <c r="P6" s="1125"/>
      <c r="Q6" s="1125"/>
      <c r="R6" s="1125"/>
      <c r="S6" s="1125"/>
      <c r="T6" s="1125"/>
      <c r="U6" s="1125"/>
      <c r="V6" s="1125"/>
      <c r="W6" s="1125"/>
      <c r="X6" s="1125"/>
      <c r="Y6" s="1125"/>
      <c r="Z6" s="1125"/>
      <c r="AA6" s="1125"/>
      <c r="AB6" s="1125"/>
      <c r="AC6" s="1125"/>
      <c r="AD6" s="1125"/>
      <c r="AE6" s="1125"/>
      <c r="AF6" s="1125"/>
      <c r="AG6" s="1125"/>
      <c r="AH6" s="1125"/>
      <c r="AI6" s="1125"/>
      <c r="AJ6" s="1125"/>
      <c r="AK6" s="1125"/>
      <c r="AL6" s="1125"/>
      <c r="AM6" s="1125"/>
    </row>
    <row r="7" spans="1:39" s="639" customFormat="1" x14ac:dyDescent="0.25">
      <c r="A7" s="648"/>
      <c r="B7" s="648"/>
      <c r="C7" s="1029"/>
      <c r="D7" s="648"/>
      <c r="E7" s="648"/>
      <c r="F7" s="648"/>
      <c r="G7" s="648"/>
      <c r="H7" s="648"/>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39" customFormat="1" ht="18.75" customHeight="1" x14ac:dyDescent="0.25">
      <c r="B8" s="647"/>
      <c r="C8" s="647"/>
      <c r="D8" s="647"/>
      <c r="E8" s="1132" t="str">
        <f>'1. Общая информация'!A8</f>
        <v>К_СТР09756</v>
      </c>
      <c r="F8" s="1132"/>
      <c r="G8" s="1132"/>
      <c r="H8" s="1132"/>
      <c r="I8" s="1132"/>
      <c r="J8" s="1132"/>
      <c r="K8" s="1132"/>
      <c r="L8" s="1132"/>
      <c r="M8" s="1132"/>
      <c r="N8" s="1132"/>
      <c r="O8" s="1132"/>
      <c r="P8" s="1132"/>
      <c r="Q8" s="1132"/>
      <c r="R8" s="1132"/>
      <c r="S8" s="1132"/>
      <c r="T8" s="1132"/>
      <c r="U8" s="1132"/>
      <c r="V8" s="1132"/>
      <c r="W8" s="1132"/>
      <c r="X8" s="1132"/>
      <c r="Y8" s="1132"/>
      <c r="Z8" s="1132"/>
      <c r="AA8" s="1132"/>
      <c r="AB8" s="1132"/>
      <c r="AC8" s="1132"/>
      <c r="AD8" s="1132"/>
      <c r="AE8" s="1132"/>
      <c r="AF8" s="647"/>
      <c r="AG8" s="647"/>
      <c r="AH8" s="647"/>
      <c r="AI8" s="647"/>
      <c r="AJ8" s="647"/>
      <c r="AK8" s="647"/>
      <c r="AL8" s="647"/>
      <c r="AM8" s="647"/>
    </row>
    <row r="9" spans="1:39" s="639" customFormat="1" x14ac:dyDescent="0.25">
      <c r="E9" s="1130" t="str">
        <f>'1. Общая информация'!A9</f>
        <v xml:space="preserve">         (идентификатор инвестиционного проекта)</v>
      </c>
      <c r="F9" s="1130"/>
      <c r="G9" s="1130"/>
      <c r="H9" s="1130"/>
      <c r="I9" s="1130"/>
      <c r="J9" s="1130"/>
      <c r="K9" s="1130"/>
      <c r="L9" s="1130"/>
      <c r="M9" s="1130"/>
      <c r="N9" s="1130"/>
      <c r="O9" s="1130"/>
      <c r="P9" s="1130"/>
      <c r="Q9" s="1130"/>
      <c r="R9" s="1130"/>
      <c r="S9" s="1130"/>
      <c r="T9" s="1130"/>
      <c r="U9" s="1130"/>
      <c r="V9" s="1130"/>
      <c r="W9" s="1130"/>
      <c r="X9" s="1130"/>
      <c r="Y9" s="1130"/>
      <c r="Z9" s="1130"/>
      <c r="AA9" s="1130"/>
      <c r="AB9" s="1130"/>
      <c r="AC9" s="1130"/>
      <c r="AD9" s="1130"/>
      <c r="AE9" s="1130"/>
      <c r="AF9" s="570"/>
      <c r="AG9" s="570"/>
      <c r="AH9" s="570"/>
    </row>
    <row r="10" spans="1:39" s="641" customFormat="1" ht="15.75" customHeight="1" x14ac:dyDescent="0.25">
      <c r="A10" s="649"/>
      <c r="B10" s="649"/>
      <c r="C10" s="649"/>
      <c r="D10" s="649"/>
      <c r="E10" s="649"/>
      <c r="F10" s="649"/>
      <c r="G10" s="649"/>
      <c r="H10" s="649"/>
      <c r="I10" s="649"/>
      <c r="J10" s="649"/>
      <c r="K10" s="649"/>
      <c r="L10" s="649"/>
      <c r="M10" s="649"/>
      <c r="N10" s="649"/>
      <c r="O10" s="649"/>
      <c r="P10" s="649"/>
      <c r="Q10" s="649"/>
      <c r="R10" s="649"/>
      <c r="S10" s="649"/>
      <c r="T10" s="649"/>
      <c r="U10" s="649"/>
      <c r="V10" s="649"/>
      <c r="Y10" s="649"/>
      <c r="Z10" s="649"/>
      <c r="AA10" s="649"/>
      <c r="AB10" s="649"/>
      <c r="AC10" s="649"/>
      <c r="AD10" s="649"/>
      <c r="AE10" s="649"/>
      <c r="AF10" s="649"/>
      <c r="AG10" s="649"/>
      <c r="AH10" s="649"/>
    </row>
    <row r="11" spans="1:39" s="639" customFormat="1" ht="22.5" customHeight="1" x14ac:dyDescent="0.25">
      <c r="A11" s="1209"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9"/>
      <c r="C11" s="1209"/>
      <c r="D11" s="1209"/>
      <c r="E11" s="1209"/>
      <c r="F11" s="1209"/>
      <c r="G11" s="1209"/>
      <c r="H11" s="1209"/>
      <c r="I11" s="1209"/>
      <c r="J11" s="1209"/>
      <c r="K11" s="1209"/>
      <c r="L11" s="1209"/>
      <c r="M11" s="1209"/>
      <c r="N11" s="1209"/>
      <c r="O11" s="1209"/>
      <c r="P11" s="1209"/>
      <c r="Q11" s="1209"/>
      <c r="R11" s="1209"/>
      <c r="S11" s="1209"/>
      <c r="T11" s="1209"/>
      <c r="U11" s="1209"/>
      <c r="V11" s="1209"/>
      <c r="W11" s="1209"/>
      <c r="X11" s="1209"/>
      <c r="Y11" s="1209"/>
      <c r="Z11" s="1209"/>
      <c r="AA11" s="1209"/>
      <c r="AB11" s="1209"/>
      <c r="AC11" s="1209"/>
      <c r="AD11" s="1209"/>
      <c r="AE11" s="1209"/>
      <c r="AF11" s="1209"/>
      <c r="AG11" s="1209"/>
      <c r="AH11" s="1209"/>
      <c r="AI11" s="1209"/>
      <c r="AJ11" s="1209"/>
      <c r="AK11" s="1209"/>
      <c r="AL11" s="1209"/>
      <c r="AM11" s="1209"/>
    </row>
    <row r="12" spans="1:39" s="639" customFormat="1" ht="15" customHeight="1" x14ac:dyDescent="0.25">
      <c r="A12" s="1125" t="s">
        <v>7</v>
      </c>
      <c r="B12" s="1125"/>
      <c r="C12" s="1125"/>
      <c r="D12" s="1125"/>
      <c r="E12" s="1125"/>
      <c r="F12" s="1125"/>
      <c r="G12" s="1125"/>
      <c r="H12" s="1125"/>
      <c r="I12" s="1125"/>
      <c r="J12" s="1125"/>
      <c r="K12" s="1125"/>
      <c r="L12" s="1125"/>
      <c r="M12" s="1125"/>
      <c r="N12" s="1125"/>
      <c r="O12" s="1125"/>
      <c r="P12" s="1125"/>
      <c r="Q12" s="1125"/>
      <c r="R12" s="1125"/>
      <c r="S12" s="1125"/>
      <c r="T12" s="1125"/>
      <c r="U12" s="1125"/>
      <c r="V12" s="1125"/>
      <c r="W12" s="1125"/>
      <c r="X12" s="1125"/>
      <c r="Y12" s="1125"/>
      <c r="Z12" s="1125"/>
      <c r="AA12" s="1125"/>
      <c r="AB12" s="1125"/>
      <c r="AC12" s="1125"/>
      <c r="AD12" s="1125"/>
      <c r="AE12" s="1125"/>
      <c r="AF12" s="1125"/>
      <c r="AG12" s="1125"/>
      <c r="AH12" s="1125"/>
      <c r="AI12" s="1125"/>
      <c r="AJ12" s="1125"/>
      <c r="AK12" s="1125"/>
      <c r="AL12" s="1125"/>
      <c r="AM12" s="1125"/>
    </row>
    <row r="14" spans="1:39" ht="15.75" customHeight="1" x14ac:dyDescent="0.25">
      <c r="A14" s="1206" t="s">
        <v>1079</v>
      </c>
      <c r="B14" s="1206"/>
      <c r="C14" s="1206"/>
      <c r="D14" s="1206"/>
      <c r="E14" s="1206"/>
      <c r="F14" s="1206"/>
      <c r="G14" s="1206"/>
      <c r="H14" s="1206"/>
      <c r="I14" s="1206"/>
      <c r="J14" s="1206"/>
      <c r="K14" s="1206"/>
      <c r="L14" s="1206"/>
      <c r="M14" s="1206"/>
      <c r="N14" s="1206"/>
      <c r="O14" s="1206"/>
      <c r="P14" s="1206"/>
      <c r="Q14" s="1206"/>
      <c r="R14" s="1206"/>
      <c r="S14" s="1206"/>
      <c r="T14" s="1206"/>
      <c r="U14" s="1206"/>
      <c r="V14" s="1206"/>
      <c r="W14" s="1206"/>
      <c r="X14" s="1206"/>
      <c r="Y14" s="1206"/>
      <c r="Z14" s="1206"/>
      <c r="AA14" s="1206"/>
      <c r="AB14" s="1206"/>
      <c r="AC14" s="1206"/>
      <c r="AD14" s="1206"/>
      <c r="AE14" s="1206"/>
      <c r="AF14" s="1206"/>
      <c r="AG14" s="1206"/>
      <c r="AH14" s="1206"/>
      <c r="AI14" s="1206"/>
      <c r="AJ14" s="1206"/>
      <c r="AK14" s="1206"/>
      <c r="AL14" s="1206"/>
      <c r="AM14" s="1206"/>
    </row>
    <row r="17" spans="1:47" s="655" customFormat="1" ht="15" customHeight="1" x14ac:dyDescent="0.25">
      <c r="A17" s="1215" t="s">
        <v>890</v>
      </c>
      <c r="B17" s="1215" t="s">
        <v>201</v>
      </c>
      <c r="C17" s="1210" t="s">
        <v>200</v>
      </c>
      <c r="D17" s="1211"/>
      <c r="E17" s="1215" t="s">
        <v>1185</v>
      </c>
      <c r="F17" s="1210" t="s">
        <v>199</v>
      </c>
      <c r="G17" s="1218"/>
      <c r="H17" s="1211"/>
      <c r="I17" s="1208" t="s">
        <v>1069</v>
      </c>
      <c r="J17" s="1208"/>
      <c r="K17" s="1208"/>
      <c r="L17" s="1208"/>
      <c r="M17" s="1208" t="s">
        <v>1072</v>
      </c>
      <c r="N17" s="1208"/>
      <c r="O17" s="1208"/>
      <c r="P17" s="1208"/>
      <c r="Q17" s="1208" t="s">
        <v>1070</v>
      </c>
      <c r="R17" s="1208"/>
      <c r="S17" s="1208"/>
      <c r="T17" s="1208"/>
      <c r="U17" s="1208" t="s">
        <v>1071</v>
      </c>
      <c r="V17" s="1208"/>
      <c r="W17" s="1208"/>
      <c r="X17" s="1208"/>
      <c r="Y17" s="1208" t="s">
        <v>1073</v>
      </c>
      <c r="Z17" s="1208"/>
      <c r="AA17" s="1208"/>
      <c r="AB17" s="1208"/>
      <c r="AC17" s="1208" t="s">
        <v>1074</v>
      </c>
      <c r="AD17" s="1208"/>
      <c r="AE17" s="1208"/>
      <c r="AF17" s="1208"/>
      <c r="AG17" s="1208" t="s">
        <v>1075</v>
      </c>
      <c r="AH17" s="1208"/>
      <c r="AI17" s="1208"/>
      <c r="AJ17" s="1208"/>
      <c r="AK17" s="1210" t="s">
        <v>195</v>
      </c>
      <c r="AL17" s="1211"/>
      <c r="AM17" s="1208" t="s">
        <v>964</v>
      </c>
      <c r="AN17" s="654"/>
      <c r="AO17" s="654"/>
      <c r="AP17" s="654"/>
      <c r="AQ17" s="654"/>
      <c r="AR17" s="654"/>
      <c r="AS17" s="654"/>
      <c r="AT17" s="654"/>
      <c r="AU17" s="654"/>
    </row>
    <row r="18" spans="1:47" s="655" customFormat="1" ht="76.5" customHeight="1" x14ac:dyDescent="0.25">
      <c r="A18" s="1216"/>
      <c r="B18" s="1216"/>
      <c r="C18" s="1212"/>
      <c r="D18" s="1213"/>
      <c r="E18" s="1216"/>
      <c r="F18" s="1212"/>
      <c r="G18" s="1219"/>
      <c r="H18" s="1213"/>
      <c r="I18" s="1208" t="s">
        <v>965</v>
      </c>
      <c r="J18" s="1208"/>
      <c r="K18" s="1208" t="s">
        <v>966</v>
      </c>
      <c r="L18" s="1208"/>
      <c r="M18" s="1208" t="s">
        <v>1186</v>
      </c>
      <c r="N18" s="1208"/>
      <c r="O18" s="1208" t="s">
        <v>1187</v>
      </c>
      <c r="P18" s="1208"/>
      <c r="Q18" s="1208" t="s">
        <v>1186</v>
      </c>
      <c r="R18" s="1208"/>
      <c r="S18" s="1208" t="s">
        <v>1187</v>
      </c>
      <c r="T18" s="1208"/>
      <c r="U18" s="1208" t="s">
        <v>1186</v>
      </c>
      <c r="V18" s="1208"/>
      <c r="W18" s="1208" t="s">
        <v>1187</v>
      </c>
      <c r="X18" s="1208"/>
      <c r="Y18" s="1208" t="s">
        <v>1186</v>
      </c>
      <c r="Z18" s="1208"/>
      <c r="AA18" s="1208" t="s">
        <v>1187</v>
      </c>
      <c r="AB18" s="1208"/>
      <c r="AC18" s="1208" t="s">
        <v>1186</v>
      </c>
      <c r="AD18" s="1208"/>
      <c r="AE18" s="1208" t="s">
        <v>1187</v>
      </c>
      <c r="AF18" s="1208"/>
      <c r="AG18" s="1208" t="s">
        <v>1186</v>
      </c>
      <c r="AH18" s="1208"/>
      <c r="AI18" s="1208" t="s">
        <v>1187</v>
      </c>
      <c r="AJ18" s="1208"/>
      <c r="AK18" s="1212"/>
      <c r="AL18" s="1213"/>
      <c r="AM18" s="1208"/>
      <c r="AN18" s="654"/>
      <c r="AO18" s="654"/>
      <c r="AP18" s="654"/>
      <c r="AQ18" s="654"/>
      <c r="AR18" s="654"/>
      <c r="AS18" s="654"/>
      <c r="AT18" s="654"/>
      <c r="AU18" s="654"/>
    </row>
    <row r="19" spans="1:47" s="655" customFormat="1" ht="94.5" customHeight="1" x14ac:dyDescent="0.25">
      <c r="A19" s="1217"/>
      <c r="B19" s="1217"/>
      <c r="C19" s="1054" t="s">
        <v>938</v>
      </c>
      <c r="D19" s="1054" t="s">
        <v>1184</v>
      </c>
      <c r="E19" s="1217"/>
      <c r="F19" s="1054" t="s">
        <v>1076</v>
      </c>
      <c r="G19" s="1054" t="s">
        <v>1077</v>
      </c>
      <c r="H19" s="1054" t="s">
        <v>1078</v>
      </c>
      <c r="I19" s="1054" t="s">
        <v>967</v>
      </c>
      <c r="J19" s="1054" t="s">
        <v>968</v>
      </c>
      <c r="K19" s="1054" t="s">
        <v>967</v>
      </c>
      <c r="L19" s="1054" t="s">
        <v>968</v>
      </c>
      <c r="M19" s="1054" t="s">
        <v>967</v>
      </c>
      <c r="N19" s="1054" t="s">
        <v>968</v>
      </c>
      <c r="O19" s="1054" t="s">
        <v>967</v>
      </c>
      <c r="P19" s="1054" t="s">
        <v>968</v>
      </c>
      <c r="Q19" s="1054" t="s">
        <v>967</v>
      </c>
      <c r="R19" s="1054" t="s">
        <v>968</v>
      </c>
      <c r="S19" s="1054" t="s">
        <v>967</v>
      </c>
      <c r="T19" s="1054" t="s">
        <v>968</v>
      </c>
      <c r="U19" s="1054" t="s">
        <v>967</v>
      </c>
      <c r="V19" s="1054" t="s">
        <v>968</v>
      </c>
      <c r="W19" s="1054" t="s">
        <v>967</v>
      </c>
      <c r="X19" s="1054" t="s">
        <v>968</v>
      </c>
      <c r="Y19" s="1054" t="s">
        <v>967</v>
      </c>
      <c r="Z19" s="1054" t="s">
        <v>968</v>
      </c>
      <c r="AA19" s="1054" t="s">
        <v>967</v>
      </c>
      <c r="AB19" s="1054" t="s">
        <v>968</v>
      </c>
      <c r="AC19" s="1054" t="s">
        <v>967</v>
      </c>
      <c r="AD19" s="1054" t="s">
        <v>968</v>
      </c>
      <c r="AE19" s="1054" t="s">
        <v>967</v>
      </c>
      <c r="AF19" s="1054" t="s">
        <v>968</v>
      </c>
      <c r="AG19" s="1054" t="s">
        <v>967</v>
      </c>
      <c r="AH19" s="1054" t="s">
        <v>968</v>
      </c>
      <c r="AI19" s="1054" t="s">
        <v>967</v>
      </c>
      <c r="AJ19" s="1054" t="s">
        <v>968</v>
      </c>
      <c r="AK19" s="1054" t="s">
        <v>3</v>
      </c>
      <c r="AL19" s="1054" t="s">
        <v>13</v>
      </c>
      <c r="AM19" s="1208"/>
      <c r="AN19" s="654"/>
      <c r="AO19" s="654"/>
      <c r="AP19" s="654"/>
      <c r="AQ19" s="654"/>
      <c r="AR19" s="654"/>
      <c r="AS19" s="654"/>
      <c r="AT19" s="654"/>
      <c r="AU19" s="654"/>
    </row>
    <row r="20" spans="1:47" x14ac:dyDescent="0.25">
      <c r="A20" s="1053">
        <v>1</v>
      </c>
      <c r="B20" s="1053">
        <v>2</v>
      </c>
      <c r="C20" s="1053">
        <v>3</v>
      </c>
      <c r="D20" s="1053">
        <v>4</v>
      </c>
      <c r="E20" s="1053">
        <v>5</v>
      </c>
      <c r="F20" s="1053">
        <v>6</v>
      </c>
      <c r="G20" s="1053">
        <v>7</v>
      </c>
      <c r="H20" s="1053">
        <v>8</v>
      </c>
      <c r="I20" s="1053">
        <v>9</v>
      </c>
      <c r="J20" s="1053">
        <v>10</v>
      </c>
      <c r="K20" s="1053">
        <v>11</v>
      </c>
      <c r="L20" s="1053">
        <v>12</v>
      </c>
      <c r="M20" s="1053">
        <v>13</v>
      </c>
      <c r="N20" s="1053">
        <v>14</v>
      </c>
      <c r="O20" s="1053">
        <v>15</v>
      </c>
      <c r="P20" s="1053">
        <v>16</v>
      </c>
      <c r="Q20" s="1053">
        <v>17</v>
      </c>
      <c r="R20" s="1053">
        <v>18</v>
      </c>
      <c r="S20" s="1053">
        <v>19</v>
      </c>
      <c r="T20" s="1053">
        <v>20</v>
      </c>
      <c r="U20" s="1053">
        <v>21</v>
      </c>
      <c r="V20" s="1053">
        <v>22</v>
      </c>
      <c r="W20" s="1053">
        <v>23</v>
      </c>
      <c r="X20" s="1053">
        <v>24</v>
      </c>
      <c r="Y20" s="1053">
        <v>13</v>
      </c>
      <c r="Z20" s="1053">
        <v>14</v>
      </c>
      <c r="AA20" s="1053">
        <v>15</v>
      </c>
      <c r="AB20" s="1053">
        <v>16</v>
      </c>
      <c r="AC20" s="1053">
        <v>17</v>
      </c>
      <c r="AD20" s="1053">
        <v>18</v>
      </c>
      <c r="AE20" s="1053">
        <v>19</v>
      </c>
      <c r="AF20" s="1053">
        <v>20</v>
      </c>
      <c r="AG20" s="1053">
        <v>21</v>
      </c>
      <c r="AH20" s="1053">
        <v>22</v>
      </c>
      <c r="AI20" s="1053">
        <v>23</v>
      </c>
      <c r="AJ20" s="1053">
        <v>24</v>
      </c>
      <c r="AK20" s="1053">
        <v>25</v>
      </c>
      <c r="AL20" s="1053">
        <v>26</v>
      </c>
      <c r="AM20" s="1053">
        <v>27</v>
      </c>
      <c r="AN20" s="651"/>
      <c r="AO20" s="651"/>
      <c r="AP20" s="651"/>
      <c r="AQ20" s="651"/>
      <c r="AR20" s="651"/>
      <c r="AS20" s="651"/>
      <c r="AT20" s="651"/>
      <c r="AU20" s="651"/>
    </row>
    <row r="21" spans="1:47" ht="47.25" x14ac:dyDescent="0.25">
      <c r="A21" s="995">
        <v>1</v>
      </c>
      <c r="B21" s="995" t="s">
        <v>939</v>
      </c>
      <c r="C21" s="996">
        <v>0.68187931199999996</v>
      </c>
      <c r="D21" s="996">
        <f>SUM(D22:D25)</f>
        <v>0</v>
      </c>
      <c r="E21" s="997">
        <f t="shared" ref="E21:AJ21" si="0">SUM(E22:E25)</f>
        <v>0</v>
      </c>
      <c r="F21" s="997">
        <f t="shared" si="0"/>
        <v>0</v>
      </c>
      <c r="G21" s="997">
        <f t="shared" si="0"/>
        <v>0</v>
      </c>
      <c r="H21" s="997">
        <f t="shared" si="0"/>
        <v>0</v>
      </c>
      <c r="I21" s="997">
        <f t="shared" si="0"/>
        <v>0</v>
      </c>
      <c r="J21" s="997">
        <f t="shared" si="0"/>
        <v>0</v>
      </c>
      <c r="K21" s="997">
        <f t="shared" si="0"/>
        <v>0</v>
      </c>
      <c r="L21" s="997">
        <f t="shared" si="0"/>
        <v>0</v>
      </c>
      <c r="M21" s="997">
        <f t="shared" si="0"/>
        <v>0</v>
      </c>
      <c r="N21" s="997">
        <f t="shared" si="0"/>
        <v>0</v>
      </c>
      <c r="O21" s="997">
        <f t="shared" si="0"/>
        <v>0</v>
      </c>
      <c r="P21" s="997">
        <f t="shared" si="0"/>
        <v>0</v>
      </c>
      <c r="Q21" s="996">
        <f t="shared" si="0"/>
        <v>0.68187931199999996</v>
      </c>
      <c r="R21" s="996">
        <f t="shared" ref="R21" si="1">SUM(R22:R25)</f>
        <v>0</v>
      </c>
      <c r="S21" s="997">
        <f t="shared" si="0"/>
        <v>0</v>
      </c>
      <c r="T21" s="997">
        <f t="shared" si="0"/>
        <v>0</v>
      </c>
      <c r="U21" s="1013">
        <f t="shared" si="0"/>
        <v>0</v>
      </c>
      <c r="V21" s="997">
        <f t="shared" si="0"/>
        <v>0</v>
      </c>
      <c r="W21" s="997">
        <f t="shared" si="0"/>
        <v>0</v>
      </c>
      <c r="X21" s="997">
        <f t="shared" si="0"/>
        <v>0</v>
      </c>
      <c r="Y21" s="1015">
        <f t="shared" si="0"/>
        <v>0</v>
      </c>
      <c r="Z21" s="997">
        <f t="shared" si="0"/>
        <v>0</v>
      </c>
      <c r="AA21" s="997">
        <f t="shared" si="0"/>
        <v>0</v>
      </c>
      <c r="AB21" s="997">
        <f t="shared" si="0"/>
        <v>0</v>
      </c>
      <c r="AC21" s="997">
        <f t="shared" si="0"/>
        <v>0</v>
      </c>
      <c r="AD21" s="997">
        <f t="shared" si="0"/>
        <v>0</v>
      </c>
      <c r="AE21" s="997">
        <f t="shared" si="0"/>
        <v>0</v>
      </c>
      <c r="AF21" s="997">
        <f t="shared" si="0"/>
        <v>0</v>
      </c>
      <c r="AG21" s="997">
        <f t="shared" si="0"/>
        <v>0</v>
      </c>
      <c r="AH21" s="997">
        <f t="shared" si="0"/>
        <v>0</v>
      </c>
      <c r="AI21" s="997">
        <f t="shared" si="0"/>
        <v>0</v>
      </c>
      <c r="AJ21" s="997">
        <f t="shared" si="0"/>
        <v>0</v>
      </c>
      <c r="AK21" s="1001">
        <f>SUM(Q21,U21,Y21,AC21,AG21)</f>
        <v>0.68187931199999996</v>
      </c>
      <c r="AL21" s="1001">
        <f>SUM(R21,V21,Z21,AD21,AH21)</f>
        <v>0</v>
      </c>
      <c r="AM21" s="998" t="s">
        <v>488</v>
      </c>
    </row>
    <row r="22" spans="1:47" x14ac:dyDescent="0.25">
      <c r="A22" s="653" t="s">
        <v>188</v>
      </c>
      <c r="B22" s="644" t="s">
        <v>187</v>
      </c>
      <c r="C22" s="1028" t="s">
        <v>488</v>
      </c>
      <c r="D22" s="643" t="s">
        <v>488</v>
      </c>
      <c r="E22" s="643" t="s">
        <v>488</v>
      </c>
      <c r="F22" s="643" t="s">
        <v>488</v>
      </c>
      <c r="G22" s="643" t="s">
        <v>488</v>
      </c>
      <c r="H22" s="643" t="s">
        <v>488</v>
      </c>
      <c r="I22" s="643" t="s">
        <v>488</v>
      </c>
      <c r="J22" s="643" t="s">
        <v>488</v>
      </c>
      <c r="K22" s="643" t="s">
        <v>488</v>
      </c>
      <c r="L22" s="643" t="s">
        <v>488</v>
      </c>
      <c r="M22" s="643" t="s">
        <v>488</v>
      </c>
      <c r="N22" s="643" t="s">
        <v>488</v>
      </c>
      <c r="O22" s="643" t="s">
        <v>488</v>
      </c>
      <c r="P22" s="643" t="s">
        <v>488</v>
      </c>
      <c r="Q22" s="643" t="str">
        <f>D22</f>
        <v>нд</v>
      </c>
      <c r="R22" s="1028" t="str">
        <f>E22</f>
        <v>нд</v>
      </c>
      <c r="S22" s="643" t="s">
        <v>488</v>
      </c>
      <c r="T22" s="643" t="s">
        <v>488</v>
      </c>
      <c r="U22" s="1011" t="s">
        <v>488</v>
      </c>
      <c r="V22" s="643" t="s">
        <v>488</v>
      </c>
      <c r="W22" s="643" t="s">
        <v>488</v>
      </c>
      <c r="X22" s="643" t="s">
        <v>488</v>
      </c>
      <c r="Y22" s="1012" t="s">
        <v>488</v>
      </c>
      <c r="Z22" s="643" t="s">
        <v>488</v>
      </c>
      <c r="AA22" s="643" t="s">
        <v>488</v>
      </c>
      <c r="AB22" s="643" t="s">
        <v>488</v>
      </c>
      <c r="AC22" s="1020" t="s">
        <v>488</v>
      </c>
      <c r="AD22" s="643" t="s">
        <v>488</v>
      </c>
      <c r="AE22" s="643" t="s">
        <v>488</v>
      </c>
      <c r="AF22" s="643" t="s">
        <v>488</v>
      </c>
      <c r="AG22" s="643" t="s">
        <v>488</v>
      </c>
      <c r="AH22" s="643" t="s">
        <v>488</v>
      </c>
      <c r="AI22" s="643" t="s">
        <v>488</v>
      </c>
      <c r="AJ22" s="643" t="s">
        <v>488</v>
      </c>
      <c r="AK22" s="643" t="s">
        <v>488</v>
      </c>
      <c r="AL22" s="775" t="s">
        <v>488</v>
      </c>
      <c r="AM22" s="657" t="s">
        <v>488</v>
      </c>
      <c r="AN22" s="651"/>
      <c r="AO22" s="651"/>
      <c r="AP22" s="651"/>
      <c r="AQ22" s="651"/>
      <c r="AR22" s="651"/>
      <c r="AS22" s="651"/>
      <c r="AT22" s="651"/>
      <c r="AU22" s="651"/>
    </row>
    <row r="23" spans="1:47" x14ac:dyDescent="0.25">
      <c r="A23" s="653" t="s">
        <v>186</v>
      </c>
      <c r="B23" s="644" t="s">
        <v>185</v>
      </c>
      <c r="C23" s="1028" t="s">
        <v>488</v>
      </c>
      <c r="D23" s="643" t="s">
        <v>488</v>
      </c>
      <c r="E23" s="643" t="s">
        <v>488</v>
      </c>
      <c r="F23" s="643" t="s">
        <v>488</v>
      </c>
      <c r="G23" s="643" t="s">
        <v>488</v>
      </c>
      <c r="H23" s="643" t="s">
        <v>488</v>
      </c>
      <c r="I23" s="643" t="s">
        <v>488</v>
      </c>
      <c r="J23" s="643" t="s">
        <v>488</v>
      </c>
      <c r="K23" s="643" t="s">
        <v>488</v>
      </c>
      <c r="L23" s="643" t="s">
        <v>488</v>
      </c>
      <c r="M23" s="643" t="s">
        <v>488</v>
      </c>
      <c r="N23" s="643" t="s">
        <v>488</v>
      </c>
      <c r="O23" s="643" t="s">
        <v>488</v>
      </c>
      <c r="P23" s="643" t="s">
        <v>488</v>
      </c>
      <c r="Q23" s="1020" t="str">
        <f>D23</f>
        <v>нд</v>
      </c>
      <c r="R23" s="1028" t="str">
        <f>E23</f>
        <v>нд</v>
      </c>
      <c r="S23" s="643" t="s">
        <v>488</v>
      </c>
      <c r="T23" s="643" t="s">
        <v>488</v>
      </c>
      <c r="U23" s="1011" t="s">
        <v>488</v>
      </c>
      <c r="V23" s="643" t="s">
        <v>488</v>
      </c>
      <c r="W23" s="643" t="s">
        <v>488</v>
      </c>
      <c r="X23" s="643" t="s">
        <v>488</v>
      </c>
      <c r="Y23" s="1012" t="s">
        <v>488</v>
      </c>
      <c r="Z23" s="643" t="s">
        <v>488</v>
      </c>
      <c r="AA23" s="643" t="s">
        <v>488</v>
      </c>
      <c r="AB23" s="643" t="s">
        <v>488</v>
      </c>
      <c r="AC23" s="1020" t="s">
        <v>488</v>
      </c>
      <c r="AD23" s="643" t="s">
        <v>488</v>
      </c>
      <c r="AE23" s="643" t="s">
        <v>488</v>
      </c>
      <c r="AF23" s="643" t="s">
        <v>488</v>
      </c>
      <c r="AG23" s="643" t="s">
        <v>488</v>
      </c>
      <c r="AH23" s="643" t="s">
        <v>488</v>
      </c>
      <c r="AI23" s="643" t="s">
        <v>488</v>
      </c>
      <c r="AJ23" s="643" t="s">
        <v>488</v>
      </c>
      <c r="AK23" s="643" t="s">
        <v>488</v>
      </c>
      <c r="AL23" s="775" t="s">
        <v>488</v>
      </c>
      <c r="AM23" s="657" t="s">
        <v>488</v>
      </c>
    </row>
    <row r="24" spans="1:47" ht="31.5" x14ac:dyDescent="0.25">
      <c r="A24" s="653" t="s">
        <v>184</v>
      </c>
      <c r="B24" s="644" t="s">
        <v>395</v>
      </c>
      <c r="C24" s="1008">
        <v>0.68187931199999996</v>
      </c>
      <c r="D24" s="1008">
        <v>0</v>
      </c>
      <c r="E24" s="643" t="s">
        <v>488</v>
      </c>
      <c r="F24" s="643" t="s">
        <v>488</v>
      </c>
      <c r="G24" s="643" t="s">
        <v>488</v>
      </c>
      <c r="H24" s="643" t="s">
        <v>488</v>
      </c>
      <c r="I24" s="643" t="s">
        <v>488</v>
      </c>
      <c r="J24" s="643" t="s">
        <v>488</v>
      </c>
      <c r="K24" s="643" t="s">
        <v>488</v>
      </c>
      <c r="L24" s="643" t="s">
        <v>488</v>
      </c>
      <c r="M24" s="643" t="s">
        <v>488</v>
      </c>
      <c r="N24" s="643" t="s">
        <v>488</v>
      </c>
      <c r="O24" s="643" t="s">
        <v>488</v>
      </c>
      <c r="P24" s="643" t="s">
        <v>488</v>
      </c>
      <c r="Q24" s="775">
        <f>C24</f>
        <v>0.68187931199999996</v>
      </c>
      <c r="R24" s="1021">
        <f>D24</f>
        <v>0</v>
      </c>
      <c r="S24" s="643" t="s">
        <v>488</v>
      </c>
      <c r="T24" s="643" t="s">
        <v>488</v>
      </c>
      <c r="U24" s="1011" t="s">
        <v>488</v>
      </c>
      <c r="V24" s="643" t="s">
        <v>488</v>
      </c>
      <c r="W24" s="643" t="s">
        <v>488</v>
      </c>
      <c r="X24" s="643" t="s">
        <v>488</v>
      </c>
      <c r="Y24" s="1012" t="s">
        <v>488</v>
      </c>
      <c r="Z24" s="643" t="s">
        <v>488</v>
      </c>
      <c r="AA24" s="643" t="s">
        <v>488</v>
      </c>
      <c r="AB24" s="643" t="s">
        <v>488</v>
      </c>
      <c r="AC24" s="1020" t="s">
        <v>488</v>
      </c>
      <c r="AD24" s="643" t="s">
        <v>488</v>
      </c>
      <c r="AE24" s="643" t="s">
        <v>488</v>
      </c>
      <c r="AF24" s="643" t="s">
        <v>488</v>
      </c>
      <c r="AG24" s="643" t="s">
        <v>488</v>
      </c>
      <c r="AH24" s="643" t="s">
        <v>488</v>
      </c>
      <c r="AI24" s="643" t="s">
        <v>488</v>
      </c>
      <c r="AJ24" s="643" t="s">
        <v>488</v>
      </c>
      <c r="AK24" s="1022">
        <f t="shared" ref="AK24:AL82" si="2">SUM(Q24,U24,Y24,AC24,AG24)</f>
        <v>0.68187931199999996</v>
      </c>
      <c r="AL24" s="1022">
        <f t="shared" si="2"/>
        <v>0</v>
      </c>
      <c r="AM24" s="657" t="s">
        <v>488</v>
      </c>
    </row>
    <row r="25" spans="1:47" x14ac:dyDescent="0.25">
      <c r="A25" s="653" t="s">
        <v>183</v>
      </c>
      <c r="B25" s="644" t="s">
        <v>180</v>
      </c>
      <c r="C25" s="1028" t="s">
        <v>488</v>
      </c>
      <c r="D25" s="643" t="s">
        <v>488</v>
      </c>
      <c r="E25" s="643" t="s">
        <v>488</v>
      </c>
      <c r="F25" s="643" t="s">
        <v>488</v>
      </c>
      <c r="G25" s="643" t="s">
        <v>488</v>
      </c>
      <c r="H25" s="643" t="s">
        <v>488</v>
      </c>
      <c r="I25" s="643" t="s">
        <v>488</v>
      </c>
      <c r="J25" s="643" t="s">
        <v>488</v>
      </c>
      <c r="K25" s="643" t="s">
        <v>488</v>
      </c>
      <c r="L25" s="643" t="s">
        <v>488</v>
      </c>
      <c r="M25" s="643" t="s">
        <v>488</v>
      </c>
      <c r="N25" s="643" t="s">
        <v>488</v>
      </c>
      <c r="O25" s="643" t="s">
        <v>488</v>
      </c>
      <c r="P25" s="643" t="s">
        <v>488</v>
      </c>
      <c r="Q25" s="1020" t="str">
        <f>D25</f>
        <v>нд</v>
      </c>
      <c r="R25" s="1028" t="str">
        <f>E25</f>
        <v>нд</v>
      </c>
      <c r="S25" s="643" t="s">
        <v>488</v>
      </c>
      <c r="T25" s="643" t="s">
        <v>488</v>
      </c>
      <c r="U25" s="1011" t="s">
        <v>488</v>
      </c>
      <c r="V25" s="643" t="s">
        <v>488</v>
      </c>
      <c r="W25" s="643" t="s">
        <v>488</v>
      </c>
      <c r="X25" s="643" t="s">
        <v>488</v>
      </c>
      <c r="Y25" s="1012" t="s">
        <v>488</v>
      </c>
      <c r="Z25" s="643" t="s">
        <v>488</v>
      </c>
      <c r="AA25" s="643" t="s">
        <v>488</v>
      </c>
      <c r="AB25" s="643" t="s">
        <v>488</v>
      </c>
      <c r="AC25" s="1020" t="s">
        <v>488</v>
      </c>
      <c r="AD25" s="643" t="s">
        <v>488</v>
      </c>
      <c r="AE25" s="643" t="s">
        <v>488</v>
      </c>
      <c r="AF25" s="643" t="s">
        <v>488</v>
      </c>
      <c r="AG25" s="643" t="s">
        <v>488</v>
      </c>
      <c r="AH25" s="643" t="s">
        <v>488</v>
      </c>
      <c r="AI25" s="643" t="s">
        <v>488</v>
      </c>
      <c r="AJ25" s="643" t="s">
        <v>488</v>
      </c>
      <c r="AK25" s="657">
        <f t="shared" si="2"/>
        <v>0</v>
      </c>
      <c r="AL25" s="1022">
        <f t="shared" si="2"/>
        <v>0</v>
      </c>
      <c r="AM25" s="657" t="s">
        <v>488</v>
      </c>
    </row>
    <row r="26" spans="1:47" ht="47.25" x14ac:dyDescent="0.25">
      <c r="A26" s="995">
        <v>2</v>
      </c>
      <c r="B26" s="995" t="s">
        <v>940</v>
      </c>
      <c r="C26" s="996">
        <v>0.56823276</v>
      </c>
      <c r="D26" s="996">
        <f>SUM(D27:D30)</f>
        <v>0</v>
      </c>
      <c r="E26" s="999">
        <f t="shared" ref="E26:AJ26" si="3">SUM(E27:E30)</f>
        <v>0</v>
      </c>
      <c r="F26" s="999">
        <f t="shared" si="3"/>
        <v>0</v>
      </c>
      <c r="G26" s="999">
        <f t="shared" si="3"/>
        <v>0</v>
      </c>
      <c r="H26" s="999">
        <f t="shared" si="3"/>
        <v>0</v>
      </c>
      <c r="I26" s="999">
        <f t="shared" si="3"/>
        <v>0</v>
      </c>
      <c r="J26" s="999">
        <f t="shared" si="3"/>
        <v>0</v>
      </c>
      <c r="K26" s="999">
        <f t="shared" si="3"/>
        <v>0</v>
      </c>
      <c r="L26" s="999">
        <f t="shared" si="3"/>
        <v>0</v>
      </c>
      <c r="M26" s="999">
        <f t="shared" si="3"/>
        <v>0</v>
      </c>
      <c r="N26" s="999">
        <f t="shared" si="3"/>
        <v>0</v>
      </c>
      <c r="O26" s="999">
        <f t="shared" si="3"/>
        <v>0</v>
      </c>
      <c r="P26" s="999">
        <f t="shared" si="3"/>
        <v>0</v>
      </c>
      <c r="Q26" s="996">
        <f t="shared" ref="Q26:R26" si="4">SUM(Q27:Q30)</f>
        <v>0.56823276</v>
      </c>
      <c r="R26" s="996">
        <f t="shared" si="4"/>
        <v>0</v>
      </c>
      <c r="S26" s="999">
        <f t="shared" si="3"/>
        <v>0</v>
      </c>
      <c r="T26" s="999">
        <f t="shared" si="3"/>
        <v>0</v>
      </c>
      <c r="U26" s="1013">
        <f t="shared" si="3"/>
        <v>0</v>
      </c>
      <c r="V26" s="999">
        <f t="shared" si="3"/>
        <v>0</v>
      </c>
      <c r="W26" s="999">
        <f t="shared" si="3"/>
        <v>0</v>
      </c>
      <c r="X26" s="999">
        <f t="shared" si="3"/>
        <v>0</v>
      </c>
      <c r="Y26" s="1013">
        <f t="shared" si="3"/>
        <v>0</v>
      </c>
      <c r="Z26" s="999">
        <f t="shared" si="3"/>
        <v>0</v>
      </c>
      <c r="AA26" s="999">
        <f t="shared" si="3"/>
        <v>0</v>
      </c>
      <c r="AB26" s="999">
        <f t="shared" si="3"/>
        <v>0</v>
      </c>
      <c r="AC26" s="999">
        <f t="shared" si="3"/>
        <v>0</v>
      </c>
      <c r="AD26" s="999">
        <f t="shared" si="3"/>
        <v>0</v>
      </c>
      <c r="AE26" s="999">
        <f t="shared" si="3"/>
        <v>0</v>
      </c>
      <c r="AF26" s="999">
        <f t="shared" si="3"/>
        <v>0</v>
      </c>
      <c r="AG26" s="999">
        <f t="shared" si="3"/>
        <v>0</v>
      </c>
      <c r="AH26" s="999">
        <f t="shared" si="3"/>
        <v>0</v>
      </c>
      <c r="AI26" s="999">
        <f t="shared" si="3"/>
        <v>0</v>
      </c>
      <c r="AJ26" s="999">
        <f t="shared" si="3"/>
        <v>0</v>
      </c>
      <c r="AK26" s="1001">
        <f t="shared" si="2"/>
        <v>0.56823276</v>
      </c>
      <c r="AL26" s="1001">
        <f t="shared" si="2"/>
        <v>0</v>
      </c>
      <c r="AM26" s="1000" t="s">
        <v>488</v>
      </c>
    </row>
    <row r="27" spans="1:47" x14ac:dyDescent="0.25">
      <c r="A27" s="653" t="s">
        <v>178</v>
      </c>
      <c r="B27" s="644" t="s">
        <v>177</v>
      </c>
      <c r="C27" s="775">
        <v>0</v>
      </c>
      <c r="D27" s="775">
        <f>'2021-2025 амортиз'!I4</f>
        <v>0</v>
      </c>
      <c r="E27" s="643" t="s">
        <v>488</v>
      </c>
      <c r="F27" s="643" t="s">
        <v>488</v>
      </c>
      <c r="G27" s="643" t="s">
        <v>488</v>
      </c>
      <c r="H27" s="643" t="s">
        <v>488</v>
      </c>
      <c r="I27" s="643" t="s">
        <v>488</v>
      </c>
      <c r="J27" s="643" t="s">
        <v>488</v>
      </c>
      <c r="K27" s="643" t="s">
        <v>488</v>
      </c>
      <c r="L27" s="643" t="s">
        <v>488</v>
      </c>
      <c r="M27" s="643" t="s">
        <v>488</v>
      </c>
      <c r="N27" s="643" t="s">
        <v>488</v>
      </c>
      <c r="O27" s="643" t="s">
        <v>488</v>
      </c>
      <c r="P27" s="643" t="s">
        <v>488</v>
      </c>
      <c r="Q27" s="775">
        <f>C27</f>
        <v>0</v>
      </c>
      <c r="R27" s="775">
        <f>D27</f>
        <v>0</v>
      </c>
      <c r="S27" s="643" t="s">
        <v>488</v>
      </c>
      <c r="T27" s="643" t="s">
        <v>488</v>
      </c>
      <c r="U27" s="1011" t="s">
        <v>488</v>
      </c>
      <c r="V27" s="643" t="s">
        <v>488</v>
      </c>
      <c r="W27" s="643" t="s">
        <v>488</v>
      </c>
      <c r="X27" s="643" t="s">
        <v>488</v>
      </c>
      <c r="Y27" s="1012" t="s">
        <v>488</v>
      </c>
      <c r="Z27" s="643" t="s">
        <v>488</v>
      </c>
      <c r="AA27" s="643" t="s">
        <v>488</v>
      </c>
      <c r="AB27" s="643" t="s">
        <v>488</v>
      </c>
      <c r="AC27" s="1020" t="s">
        <v>488</v>
      </c>
      <c r="AD27" s="643" t="s">
        <v>488</v>
      </c>
      <c r="AE27" s="643" t="s">
        <v>488</v>
      </c>
      <c r="AF27" s="643" t="s">
        <v>488</v>
      </c>
      <c r="AG27" s="643" t="s">
        <v>488</v>
      </c>
      <c r="AH27" s="643" t="s">
        <v>488</v>
      </c>
      <c r="AI27" s="643" t="s">
        <v>488</v>
      </c>
      <c r="AJ27" s="643" t="s">
        <v>488</v>
      </c>
      <c r="AK27" s="657">
        <f t="shared" si="2"/>
        <v>0</v>
      </c>
      <c r="AL27" s="1022">
        <f t="shared" si="2"/>
        <v>0</v>
      </c>
      <c r="AM27" s="657" t="s">
        <v>488</v>
      </c>
    </row>
    <row r="28" spans="1:47" x14ac:dyDescent="0.25">
      <c r="A28" s="653" t="s">
        <v>176</v>
      </c>
      <c r="B28" s="644" t="s">
        <v>175</v>
      </c>
      <c r="C28" s="775">
        <v>7.9113699999999981E-2</v>
      </c>
      <c r="D28" s="775">
        <v>0</v>
      </c>
      <c r="E28" s="643" t="s">
        <v>488</v>
      </c>
      <c r="F28" s="643" t="s">
        <v>488</v>
      </c>
      <c r="G28" s="643" t="s">
        <v>488</v>
      </c>
      <c r="H28" s="643" t="s">
        <v>488</v>
      </c>
      <c r="I28" s="643" t="s">
        <v>488</v>
      </c>
      <c r="J28" s="643" t="s">
        <v>488</v>
      </c>
      <c r="K28" s="643" t="s">
        <v>488</v>
      </c>
      <c r="L28" s="643" t="s">
        <v>488</v>
      </c>
      <c r="M28" s="643" t="s">
        <v>488</v>
      </c>
      <c r="N28" s="643" t="s">
        <v>488</v>
      </c>
      <c r="O28" s="643" t="s">
        <v>488</v>
      </c>
      <c r="P28" s="643" t="s">
        <v>488</v>
      </c>
      <c r="Q28" s="775">
        <f>C28</f>
        <v>7.9113699999999981E-2</v>
      </c>
      <c r="R28" s="775">
        <f>D28</f>
        <v>0</v>
      </c>
      <c r="S28" s="643" t="s">
        <v>488</v>
      </c>
      <c r="T28" s="643" t="s">
        <v>488</v>
      </c>
      <c r="U28" s="1011" t="s">
        <v>488</v>
      </c>
      <c r="V28" s="643" t="s">
        <v>488</v>
      </c>
      <c r="W28" s="643" t="s">
        <v>488</v>
      </c>
      <c r="X28" s="643" t="s">
        <v>488</v>
      </c>
      <c r="Y28" s="1012" t="s">
        <v>488</v>
      </c>
      <c r="Z28" s="643" t="s">
        <v>488</v>
      </c>
      <c r="AA28" s="643" t="s">
        <v>488</v>
      </c>
      <c r="AB28" s="643" t="s">
        <v>488</v>
      </c>
      <c r="AC28" s="1020" t="s">
        <v>488</v>
      </c>
      <c r="AD28" s="643" t="s">
        <v>488</v>
      </c>
      <c r="AE28" s="643" t="s">
        <v>488</v>
      </c>
      <c r="AF28" s="643" t="s">
        <v>488</v>
      </c>
      <c r="AG28" s="643" t="s">
        <v>488</v>
      </c>
      <c r="AH28" s="643" t="s">
        <v>488</v>
      </c>
      <c r="AI28" s="643" t="s">
        <v>488</v>
      </c>
      <c r="AJ28" s="643" t="s">
        <v>488</v>
      </c>
      <c r="AK28" s="1022">
        <f t="shared" si="2"/>
        <v>7.9113699999999981E-2</v>
      </c>
      <c r="AL28" s="1022">
        <f t="shared" si="2"/>
        <v>0</v>
      </c>
      <c r="AM28" s="657" t="s">
        <v>488</v>
      </c>
    </row>
    <row r="29" spans="1:47" x14ac:dyDescent="0.25">
      <c r="A29" s="653" t="s">
        <v>174</v>
      </c>
      <c r="B29" s="644" t="s">
        <v>173</v>
      </c>
      <c r="C29" s="775">
        <v>0.45256769000000002</v>
      </c>
      <c r="D29" s="775">
        <v>0</v>
      </c>
      <c r="E29" s="643" t="s">
        <v>488</v>
      </c>
      <c r="F29" s="643" t="s">
        <v>488</v>
      </c>
      <c r="G29" s="643" t="s">
        <v>488</v>
      </c>
      <c r="H29" s="643" t="s">
        <v>488</v>
      </c>
      <c r="I29" s="643" t="s">
        <v>488</v>
      </c>
      <c r="J29" s="643" t="s">
        <v>488</v>
      </c>
      <c r="K29" s="643" t="s">
        <v>488</v>
      </c>
      <c r="L29" s="643" t="s">
        <v>488</v>
      </c>
      <c r="M29" s="643" t="s">
        <v>488</v>
      </c>
      <c r="N29" s="643" t="s">
        <v>488</v>
      </c>
      <c r="O29" s="643" t="s">
        <v>488</v>
      </c>
      <c r="P29" s="643" t="s">
        <v>488</v>
      </c>
      <c r="Q29" s="775">
        <f t="shared" ref="Q29:R30" si="5">C29</f>
        <v>0.45256769000000002</v>
      </c>
      <c r="R29" s="775">
        <f t="shared" si="5"/>
        <v>0</v>
      </c>
      <c r="S29" s="643" t="s">
        <v>488</v>
      </c>
      <c r="T29" s="643" t="s">
        <v>488</v>
      </c>
      <c r="U29" s="1011" t="s">
        <v>488</v>
      </c>
      <c r="V29" s="643" t="s">
        <v>488</v>
      </c>
      <c r="W29" s="643" t="s">
        <v>488</v>
      </c>
      <c r="X29" s="643" t="s">
        <v>488</v>
      </c>
      <c r="Y29" s="1012" t="s">
        <v>488</v>
      </c>
      <c r="Z29" s="643" t="s">
        <v>488</v>
      </c>
      <c r="AA29" s="643" t="s">
        <v>488</v>
      </c>
      <c r="AB29" s="643" t="s">
        <v>488</v>
      </c>
      <c r="AC29" s="1020" t="s">
        <v>488</v>
      </c>
      <c r="AD29" s="643" t="s">
        <v>488</v>
      </c>
      <c r="AE29" s="643" t="s">
        <v>488</v>
      </c>
      <c r="AF29" s="643" t="s">
        <v>488</v>
      </c>
      <c r="AG29" s="643" t="s">
        <v>488</v>
      </c>
      <c r="AH29" s="643" t="s">
        <v>488</v>
      </c>
      <c r="AI29" s="643" t="s">
        <v>488</v>
      </c>
      <c r="AJ29" s="643" t="s">
        <v>488</v>
      </c>
      <c r="AK29" s="1022">
        <f t="shared" si="2"/>
        <v>0.45256769000000002</v>
      </c>
      <c r="AL29" s="1022">
        <f t="shared" si="2"/>
        <v>0</v>
      </c>
      <c r="AM29" s="657" t="s">
        <v>488</v>
      </c>
    </row>
    <row r="30" spans="1:47" x14ac:dyDescent="0.25">
      <c r="A30" s="653" t="s">
        <v>172</v>
      </c>
      <c r="B30" s="644" t="s">
        <v>171</v>
      </c>
      <c r="C30" s="775">
        <v>3.655137E-2</v>
      </c>
      <c r="D30" s="775">
        <v>0</v>
      </c>
      <c r="E30" s="643" t="s">
        <v>488</v>
      </c>
      <c r="F30" s="643" t="s">
        <v>488</v>
      </c>
      <c r="G30" s="643" t="s">
        <v>488</v>
      </c>
      <c r="H30" s="643" t="s">
        <v>488</v>
      </c>
      <c r="I30" s="643" t="s">
        <v>488</v>
      </c>
      <c r="J30" s="643" t="s">
        <v>488</v>
      </c>
      <c r="K30" s="643" t="s">
        <v>488</v>
      </c>
      <c r="L30" s="643" t="s">
        <v>488</v>
      </c>
      <c r="M30" s="643" t="s">
        <v>488</v>
      </c>
      <c r="N30" s="643" t="s">
        <v>488</v>
      </c>
      <c r="O30" s="643" t="s">
        <v>488</v>
      </c>
      <c r="P30" s="643" t="s">
        <v>488</v>
      </c>
      <c r="Q30" s="775">
        <f t="shared" si="5"/>
        <v>3.655137E-2</v>
      </c>
      <c r="R30" s="775">
        <f t="shared" si="5"/>
        <v>0</v>
      </c>
      <c r="S30" s="643" t="s">
        <v>488</v>
      </c>
      <c r="T30" s="643" t="s">
        <v>488</v>
      </c>
      <c r="U30" s="1011" t="s">
        <v>488</v>
      </c>
      <c r="V30" s="643" t="s">
        <v>488</v>
      </c>
      <c r="W30" s="643" t="s">
        <v>488</v>
      </c>
      <c r="X30" s="643" t="s">
        <v>488</v>
      </c>
      <c r="Y30" s="1012" t="s">
        <v>488</v>
      </c>
      <c r="Z30" s="643" t="s">
        <v>488</v>
      </c>
      <c r="AA30" s="643" t="s">
        <v>488</v>
      </c>
      <c r="AB30" s="643" t="s">
        <v>488</v>
      </c>
      <c r="AC30" s="1020" t="s">
        <v>488</v>
      </c>
      <c r="AD30" s="643" t="s">
        <v>488</v>
      </c>
      <c r="AE30" s="643" t="s">
        <v>488</v>
      </c>
      <c r="AF30" s="643" t="s">
        <v>488</v>
      </c>
      <c r="AG30" s="643" t="s">
        <v>488</v>
      </c>
      <c r="AH30" s="643" t="s">
        <v>488</v>
      </c>
      <c r="AI30" s="643" t="s">
        <v>488</v>
      </c>
      <c r="AJ30" s="643" t="s">
        <v>488</v>
      </c>
      <c r="AK30" s="1022">
        <f t="shared" si="2"/>
        <v>3.655137E-2</v>
      </c>
      <c r="AL30" s="1022">
        <f t="shared" si="2"/>
        <v>0</v>
      </c>
      <c r="AM30" s="657" t="s">
        <v>488</v>
      </c>
    </row>
    <row r="31" spans="1:47" s="1034" customFormat="1" ht="78.75" x14ac:dyDescent="0.25">
      <c r="A31" s="991">
        <v>3</v>
      </c>
      <c r="B31" s="991" t="s">
        <v>941</v>
      </c>
      <c r="C31" s="992" t="s">
        <v>488</v>
      </c>
      <c r="D31" s="992" t="s">
        <v>488</v>
      </c>
      <c r="E31" s="992" t="s">
        <v>488</v>
      </c>
      <c r="F31" s="992" t="s">
        <v>488</v>
      </c>
      <c r="G31" s="992" t="s">
        <v>488</v>
      </c>
      <c r="H31" s="992" t="s">
        <v>488</v>
      </c>
      <c r="I31" s="992" t="s">
        <v>488</v>
      </c>
      <c r="J31" s="992" t="s">
        <v>488</v>
      </c>
      <c r="K31" s="992" t="s">
        <v>488</v>
      </c>
      <c r="L31" s="992" t="s">
        <v>488</v>
      </c>
      <c r="M31" s="992" t="s">
        <v>488</v>
      </c>
      <c r="N31" s="992" t="s">
        <v>488</v>
      </c>
      <c r="O31" s="992" t="s">
        <v>488</v>
      </c>
      <c r="P31" s="992" t="s">
        <v>488</v>
      </c>
      <c r="Q31" s="992" t="s">
        <v>488</v>
      </c>
      <c r="R31" s="992" t="s">
        <v>488</v>
      </c>
      <c r="S31" s="992" t="s">
        <v>488</v>
      </c>
      <c r="T31" s="992" t="s">
        <v>488</v>
      </c>
      <c r="U31" s="992" t="s">
        <v>488</v>
      </c>
      <c r="V31" s="992" t="s">
        <v>488</v>
      </c>
      <c r="W31" s="992" t="s">
        <v>488</v>
      </c>
      <c r="X31" s="992" t="s">
        <v>488</v>
      </c>
      <c r="Y31" s="992" t="s">
        <v>488</v>
      </c>
      <c r="Z31" s="992" t="s">
        <v>488</v>
      </c>
      <c r="AA31" s="992" t="s">
        <v>488</v>
      </c>
      <c r="AB31" s="992" t="s">
        <v>488</v>
      </c>
      <c r="AC31" s="992" t="s">
        <v>488</v>
      </c>
      <c r="AD31" s="992" t="s">
        <v>488</v>
      </c>
      <c r="AE31" s="992" t="s">
        <v>488</v>
      </c>
      <c r="AF31" s="992" t="s">
        <v>488</v>
      </c>
      <c r="AG31" s="992" t="s">
        <v>488</v>
      </c>
      <c r="AH31" s="992" t="s">
        <v>488</v>
      </c>
      <c r="AI31" s="992" t="s">
        <v>488</v>
      </c>
      <c r="AJ31" s="992" t="s">
        <v>488</v>
      </c>
      <c r="AK31" s="992" t="s">
        <v>488</v>
      </c>
      <c r="AL31" s="992" t="s">
        <v>488</v>
      </c>
      <c r="AM31" s="994" t="s">
        <v>488</v>
      </c>
    </row>
    <row r="32" spans="1:47" x14ac:dyDescent="0.25">
      <c r="A32" s="653" t="s">
        <v>169</v>
      </c>
      <c r="B32" s="644" t="s">
        <v>177</v>
      </c>
      <c r="C32" s="1028" t="s">
        <v>488</v>
      </c>
      <c r="D32" s="643" t="s">
        <v>488</v>
      </c>
      <c r="E32" s="643" t="s">
        <v>488</v>
      </c>
      <c r="F32" s="643" t="s">
        <v>488</v>
      </c>
      <c r="G32" s="643" t="s">
        <v>488</v>
      </c>
      <c r="H32" s="643" t="s">
        <v>488</v>
      </c>
      <c r="I32" s="643" t="s">
        <v>488</v>
      </c>
      <c r="J32" s="643" t="s">
        <v>488</v>
      </c>
      <c r="K32" s="643" t="s">
        <v>488</v>
      </c>
      <c r="L32" s="643" t="s">
        <v>488</v>
      </c>
      <c r="M32" s="643" t="s">
        <v>488</v>
      </c>
      <c r="N32" s="643" t="s">
        <v>488</v>
      </c>
      <c r="O32" s="643" t="s">
        <v>488</v>
      </c>
      <c r="P32" s="643" t="s">
        <v>488</v>
      </c>
      <c r="Q32" s="643" t="s">
        <v>488</v>
      </c>
      <c r="R32" s="643" t="s">
        <v>488</v>
      </c>
      <c r="S32" s="643" t="s">
        <v>488</v>
      </c>
      <c r="T32" s="643" t="s">
        <v>488</v>
      </c>
      <c r="U32" s="1011" t="s">
        <v>488</v>
      </c>
      <c r="V32" s="643" t="s">
        <v>488</v>
      </c>
      <c r="W32" s="643" t="s">
        <v>488</v>
      </c>
      <c r="X32" s="643" t="s">
        <v>488</v>
      </c>
      <c r="Y32" s="643" t="s">
        <v>488</v>
      </c>
      <c r="Z32" s="643" t="s">
        <v>488</v>
      </c>
      <c r="AA32" s="643" t="s">
        <v>488</v>
      </c>
      <c r="AB32" s="643" t="s">
        <v>488</v>
      </c>
      <c r="AC32" s="643" t="s">
        <v>488</v>
      </c>
      <c r="AD32" s="643" t="s">
        <v>488</v>
      </c>
      <c r="AE32" s="643" t="s">
        <v>488</v>
      </c>
      <c r="AF32" s="643" t="s">
        <v>488</v>
      </c>
      <c r="AG32" s="643" t="s">
        <v>488</v>
      </c>
      <c r="AH32" s="643" t="s">
        <v>488</v>
      </c>
      <c r="AI32" s="643" t="s">
        <v>488</v>
      </c>
      <c r="AJ32" s="643" t="s">
        <v>488</v>
      </c>
      <c r="AK32" s="643" t="s">
        <v>488</v>
      </c>
      <c r="AL32" s="643" t="s">
        <v>488</v>
      </c>
      <c r="AM32" s="657" t="s">
        <v>488</v>
      </c>
    </row>
    <row r="33" spans="1:39" x14ac:dyDescent="0.25">
      <c r="A33" s="653" t="s">
        <v>167</v>
      </c>
      <c r="B33" s="644" t="s">
        <v>175</v>
      </c>
      <c r="C33" s="1028" t="s">
        <v>488</v>
      </c>
      <c r="D33" s="643" t="s">
        <v>488</v>
      </c>
      <c r="E33" s="643" t="s">
        <v>488</v>
      </c>
      <c r="F33" s="643" t="s">
        <v>488</v>
      </c>
      <c r="G33" s="643" t="s">
        <v>488</v>
      </c>
      <c r="H33" s="643" t="s">
        <v>488</v>
      </c>
      <c r="I33" s="643" t="s">
        <v>488</v>
      </c>
      <c r="J33" s="643" t="s">
        <v>488</v>
      </c>
      <c r="K33" s="643" t="s">
        <v>488</v>
      </c>
      <c r="L33" s="643" t="s">
        <v>488</v>
      </c>
      <c r="M33" s="643" t="s">
        <v>488</v>
      </c>
      <c r="N33" s="643" t="s">
        <v>488</v>
      </c>
      <c r="O33" s="643" t="s">
        <v>488</v>
      </c>
      <c r="P33" s="643" t="s">
        <v>488</v>
      </c>
      <c r="Q33" s="643" t="s">
        <v>488</v>
      </c>
      <c r="R33" s="643" t="s">
        <v>488</v>
      </c>
      <c r="S33" s="643" t="s">
        <v>488</v>
      </c>
      <c r="T33" s="643" t="s">
        <v>488</v>
      </c>
      <c r="U33" s="1011" t="s">
        <v>488</v>
      </c>
      <c r="V33" s="643" t="s">
        <v>488</v>
      </c>
      <c r="W33" s="643" t="s">
        <v>488</v>
      </c>
      <c r="X33" s="643" t="s">
        <v>488</v>
      </c>
      <c r="Y33" s="643" t="s">
        <v>488</v>
      </c>
      <c r="Z33" s="643" t="s">
        <v>488</v>
      </c>
      <c r="AA33" s="643" t="s">
        <v>488</v>
      </c>
      <c r="AB33" s="643" t="s">
        <v>488</v>
      </c>
      <c r="AC33" s="643" t="s">
        <v>488</v>
      </c>
      <c r="AD33" s="643" t="s">
        <v>488</v>
      </c>
      <c r="AE33" s="643" t="s">
        <v>488</v>
      </c>
      <c r="AF33" s="643" t="s">
        <v>488</v>
      </c>
      <c r="AG33" s="643" t="s">
        <v>488</v>
      </c>
      <c r="AH33" s="643" t="s">
        <v>488</v>
      </c>
      <c r="AI33" s="643" t="s">
        <v>488</v>
      </c>
      <c r="AJ33" s="643" t="s">
        <v>488</v>
      </c>
      <c r="AK33" s="643" t="s">
        <v>488</v>
      </c>
      <c r="AL33" s="643" t="s">
        <v>488</v>
      </c>
      <c r="AM33" s="657" t="s">
        <v>488</v>
      </c>
    </row>
    <row r="34" spans="1:39" x14ac:dyDescent="0.25">
      <c r="A34" s="653" t="s">
        <v>166</v>
      </c>
      <c r="B34" s="644" t="s">
        <v>173</v>
      </c>
      <c r="C34" s="1028" t="s">
        <v>488</v>
      </c>
      <c r="D34" s="643" t="s">
        <v>488</v>
      </c>
      <c r="E34" s="643" t="s">
        <v>488</v>
      </c>
      <c r="F34" s="643" t="s">
        <v>488</v>
      </c>
      <c r="G34" s="643" t="s">
        <v>488</v>
      </c>
      <c r="H34" s="643" t="s">
        <v>488</v>
      </c>
      <c r="I34" s="643" t="s">
        <v>488</v>
      </c>
      <c r="J34" s="643" t="s">
        <v>488</v>
      </c>
      <c r="K34" s="643" t="s">
        <v>488</v>
      </c>
      <c r="L34" s="643" t="s">
        <v>488</v>
      </c>
      <c r="M34" s="643" t="s">
        <v>488</v>
      </c>
      <c r="N34" s="643" t="s">
        <v>488</v>
      </c>
      <c r="O34" s="643" t="s">
        <v>488</v>
      </c>
      <c r="P34" s="643" t="s">
        <v>488</v>
      </c>
      <c r="Q34" s="643" t="s">
        <v>488</v>
      </c>
      <c r="R34" s="643" t="s">
        <v>488</v>
      </c>
      <c r="S34" s="643" t="s">
        <v>488</v>
      </c>
      <c r="T34" s="643" t="s">
        <v>488</v>
      </c>
      <c r="U34" s="1011" t="s">
        <v>488</v>
      </c>
      <c r="V34" s="643" t="s">
        <v>488</v>
      </c>
      <c r="W34" s="643" t="s">
        <v>488</v>
      </c>
      <c r="X34" s="643" t="s">
        <v>488</v>
      </c>
      <c r="Y34" s="643" t="s">
        <v>488</v>
      </c>
      <c r="Z34" s="643" t="s">
        <v>488</v>
      </c>
      <c r="AA34" s="643" t="s">
        <v>488</v>
      </c>
      <c r="AB34" s="643" t="s">
        <v>488</v>
      </c>
      <c r="AC34" s="643" t="s">
        <v>488</v>
      </c>
      <c r="AD34" s="643" t="s">
        <v>488</v>
      </c>
      <c r="AE34" s="643" t="s">
        <v>488</v>
      </c>
      <c r="AF34" s="643" t="s">
        <v>488</v>
      </c>
      <c r="AG34" s="643" t="s">
        <v>488</v>
      </c>
      <c r="AH34" s="643" t="s">
        <v>488</v>
      </c>
      <c r="AI34" s="643" t="s">
        <v>488</v>
      </c>
      <c r="AJ34" s="643" t="s">
        <v>488</v>
      </c>
      <c r="AK34" s="643" t="s">
        <v>488</v>
      </c>
      <c r="AL34" s="643" t="s">
        <v>488</v>
      </c>
      <c r="AM34" s="657" t="s">
        <v>488</v>
      </c>
    </row>
    <row r="35" spans="1:39" x14ac:dyDescent="0.25">
      <c r="A35" s="653" t="s">
        <v>165</v>
      </c>
      <c r="B35" s="644" t="s">
        <v>171</v>
      </c>
      <c r="C35" s="1028" t="s">
        <v>488</v>
      </c>
      <c r="D35" s="643" t="s">
        <v>488</v>
      </c>
      <c r="E35" s="643" t="s">
        <v>488</v>
      </c>
      <c r="F35" s="643" t="s">
        <v>488</v>
      </c>
      <c r="G35" s="643" t="s">
        <v>488</v>
      </c>
      <c r="H35" s="643" t="s">
        <v>488</v>
      </c>
      <c r="I35" s="643" t="s">
        <v>488</v>
      </c>
      <c r="J35" s="643" t="s">
        <v>488</v>
      </c>
      <c r="K35" s="643" t="s">
        <v>488</v>
      </c>
      <c r="L35" s="643" t="s">
        <v>488</v>
      </c>
      <c r="M35" s="643" t="s">
        <v>488</v>
      </c>
      <c r="N35" s="643" t="s">
        <v>488</v>
      </c>
      <c r="O35" s="643" t="s">
        <v>488</v>
      </c>
      <c r="P35" s="643" t="s">
        <v>488</v>
      </c>
      <c r="Q35" s="643" t="s">
        <v>488</v>
      </c>
      <c r="R35" s="643" t="s">
        <v>488</v>
      </c>
      <c r="S35" s="643" t="s">
        <v>488</v>
      </c>
      <c r="T35" s="643" t="s">
        <v>488</v>
      </c>
      <c r="U35" s="1011" t="s">
        <v>488</v>
      </c>
      <c r="V35" s="643" t="s">
        <v>488</v>
      </c>
      <c r="W35" s="643" t="s">
        <v>488</v>
      </c>
      <c r="X35" s="643" t="s">
        <v>488</v>
      </c>
      <c r="Y35" s="643" t="s">
        <v>488</v>
      </c>
      <c r="Z35" s="643" t="s">
        <v>488</v>
      </c>
      <c r="AA35" s="643" t="s">
        <v>488</v>
      </c>
      <c r="AB35" s="643" t="s">
        <v>488</v>
      </c>
      <c r="AC35" s="643" t="s">
        <v>488</v>
      </c>
      <c r="AD35" s="643" t="s">
        <v>488</v>
      </c>
      <c r="AE35" s="643" t="s">
        <v>488</v>
      </c>
      <c r="AF35" s="643" t="s">
        <v>488</v>
      </c>
      <c r="AG35" s="643" t="s">
        <v>488</v>
      </c>
      <c r="AH35" s="643" t="s">
        <v>488</v>
      </c>
      <c r="AI35" s="643" t="s">
        <v>488</v>
      </c>
      <c r="AJ35" s="643" t="s">
        <v>488</v>
      </c>
      <c r="AK35" s="643" t="s">
        <v>488</v>
      </c>
      <c r="AL35" s="643" t="s">
        <v>488</v>
      </c>
      <c r="AM35" s="657" t="s">
        <v>488</v>
      </c>
    </row>
    <row r="36" spans="1:39" ht="47.25" x14ac:dyDescent="0.25">
      <c r="A36" s="991">
        <v>4</v>
      </c>
      <c r="B36" s="991" t="s">
        <v>942</v>
      </c>
      <c r="C36" s="991"/>
      <c r="D36" s="991"/>
      <c r="E36" s="992"/>
      <c r="F36" s="992"/>
      <c r="G36" s="992"/>
      <c r="H36" s="992"/>
      <c r="I36" s="992"/>
      <c r="J36" s="992"/>
      <c r="K36" s="992"/>
      <c r="L36" s="992"/>
      <c r="M36" s="992"/>
      <c r="N36" s="992"/>
      <c r="O36" s="992"/>
      <c r="P36" s="992"/>
      <c r="Q36" s="993"/>
      <c r="R36" s="992"/>
      <c r="S36" s="992"/>
      <c r="T36" s="992"/>
      <c r="U36" s="992"/>
      <c r="V36" s="992"/>
      <c r="W36" s="992"/>
      <c r="X36" s="992"/>
      <c r="Y36" s="992"/>
      <c r="Z36" s="992"/>
      <c r="AA36" s="992"/>
      <c r="AB36" s="992"/>
      <c r="AC36" s="992"/>
      <c r="AD36" s="992"/>
      <c r="AE36" s="992"/>
      <c r="AF36" s="992"/>
      <c r="AG36" s="992"/>
      <c r="AH36" s="992"/>
      <c r="AI36" s="992"/>
      <c r="AJ36" s="992"/>
      <c r="AK36" s="994"/>
      <c r="AL36" s="994"/>
      <c r="AM36" s="994"/>
    </row>
    <row r="37" spans="1:39" x14ac:dyDescent="0.25">
      <c r="A37" s="653" t="s">
        <v>160</v>
      </c>
      <c r="B37" s="644" t="s">
        <v>943</v>
      </c>
      <c r="C37" s="1028" t="s">
        <v>488</v>
      </c>
      <c r="D37" s="643" t="s">
        <v>488</v>
      </c>
      <c r="E37" s="643" t="s">
        <v>488</v>
      </c>
      <c r="F37" s="643" t="s">
        <v>488</v>
      </c>
      <c r="G37" s="643" t="s">
        <v>488</v>
      </c>
      <c r="H37" s="643" t="s">
        <v>488</v>
      </c>
      <c r="I37" s="643" t="s">
        <v>488</v>
      </c>
      <c r="J37" s="643" t="s">
        <v>488</v>
      </c>
      <c r="K37" s="643" t="s">
        <v>488</v>
      </c>
      <c r="L37" s="643" t="s">
        <v>488</v>
      </c>
      <c r="M37" s="643" t="s">
        <v>488</v>
      </c>
      <c r="N37" s="643" t="s">
        <v>488</v>
      </c>
      <c r="O37" s="643" t="s">
        <v>488</v>
      </c>
      <c r="P37" s="643" t="s">
        <v>488</v>
      </c>
      <c r="Q37" s="775" t="str">
        <f t="shared" ref="Q37:Q92" si="6">D37</f>
        <v>нд</v>
      </c>
      <c r="R37" s="643" t="s">
        <v>488</v>
      </c>
      <c r="S37" s="643" t="s">
        <v>488</v>
      </c>
      <c r="T37" s="643" t="s">
        <v>488</v>
      </c>
      <c r="U37" s="1011" t="s">
        <v>488</v>
      </c>
      <c r="V37" s="643" t="s">
        <v>488</v>
      </c>
      <c r="W37" s="643" t="s">
        <v>488</v>
      </c>
      <c r="X37" s="643" t="s">
        <v>488</v>
      </c>
      <c r="Y37" s="775" t="str">
        <f>D37</f>
        <v>нд</v>
      </c>
      <c r="Z37" s="643" t="s">
        <v>488</v>
      </c>
      <c r="AA37" s="643" t="s">
        <v>488</v>
      </c>
      <c r="AB37" s="643" t="s">
        <v>488</v>
      </c>
      <c r="AC37" s="1012" t="str">
        <f>D37</f>
        <v>нд</v>
      </c>
      <c r="AD37" s="643" t="s">
        <v>488</v>
      </c>
      <c r="AE37" s="643" t="s">
        <v>488</v>
      </c>
      <c r="AF37" s="643" t="s">
        <v>488</v>
      </c>
      <c r="AG37" s="643" t="s">
        <v>488</v>
      </c>
      <c r="AH37" s="643" t="s">
        <v>488</v>
      </c>
      <c r="AI37" s="643" t="s">
        <v>488</v>
      </c>
      <c r="AJ37" s="643" t="s">
        <v>488</v>
      </c>
      <c r="AK37" s="1020" t="s">
        <v>488</v>
      </c>
      <c r="AL37" s="657">
        <f t="shared" si="2"/>
        <v>0</v>
      </c>
      <c r="AM37" s="657" t="s">
        <v>488</v>
      </c>
    </row>
    <row r="38" spans="1:39" x14ac:dyDescent="0.25">
      <c r="A38" s="653" t="s">
        <v>158</v>
      </c>
      <c r="B38" s="644" t="s">
        <v>944</v>
      </c>
      <c r="C38" s="1028" t="s">
        <v>488</v>
      </c>
      <c r="D38" s="1014" t="s">
        <v>488</v>
      </c>
      <c r="E38" s="643" t="s">
        <v>488</v>
      </c>
      <c r="F38" s="643" t="s">
        <v>488</v>
      </c>
      <c r="G38" s="643" t="s">
        <v>488</v>
      </c>
      <c r="H38" s="643" t="s">
        <v>488</v>
      </c>
      <c r="I38" s="643" t="s">
        <v>488</v>
      </c>
      <c r="J38" s="643" t="s">
        <v>488</v>
      </c>
      <c r="K38" s="643" t="s">
        <v>488</v>
      </c>
      <c r="L38" s="643" t="s">
        <v>488</v>
      </c>
      <c r="M38" s="643" t="s">
        <v>488</v>
      </c>
      <c r="N38" s="643" t="s">
        <v>488</v>
      </c>
      <c r="O38" s="643" t="s">
        <v>488</v>
      </c>
      <c r="P38" s="643" t="s">
        <v>488</v>
      </c>
      <c r="Q38" s="775" t="str">
        <f t="shared" si="6"/>
        <v>нд</v>
      </c>
      <c r="R38" s="643" t="s">
        <v>488</v>
      </c>
      <c r="S38" s="643" t="s">
        <v>488</v>
      </c>
      <c r="T38" s="643" t="s">
        <v>488</v>
      </c>
      <c r="U38" s="1011" t="s">
        <v>488</v>
      </c>
      <c r="V38" s="643" t="s">
        <v>488</v>
      </c>
      <c r="W38" s="643" t="s">
        <v>488</v>
      </c>
      <c r="X38" s="643" t="s">
        <v>488</v>
      </c>
      <c r="Y38" s="643" t="s">
        <v>488</v>
      </c>
      <c r="Z38" s="643" t="s">
        <v>488</v>
      </c>
      <c r="AA38" s="643" t="s">
        <v>488</v>
      </c>
      <c r="AB38" s="643" t="s">
        <v>488</v>
      </c>
      <c r="AC38" s="643" t="s">
        <v>488</v>
      </c>
      <c r="AD38" s="643" t="s">
        <v>488</v>
      </c>
      <c r="AE38" s="643" t="s">
        <v>488</v>
      </c>
      <c r="AF38" s="643" t="s">
        <v>488</v>
      </c>
      <c r="AG38" s="643" t="s">
        <v>488</v>
      </c>
      <c r="AH38" s="643" t="s">
        <v>488</v>
      </c>
      <c r="AI38" s="643" t="s">
        <v>488</v>
      </c>
      <c r="AJ38" s="643" t="s">
        <v>488</v>
      </c>
      <c r="AK38" s="1020" t="s">
        <v>488</v>
      </c>
      <c r="AL38" s="643" t="s">
        <v>488</v>
      </c>
      <c r="AM38" s="657" t="s">
        <v>488</v>
      </c>
    </row>
    <row r="39" spans="1:39" x14ac:dyDescent="0.25">
      <c r="A39" s="653" t="s">
        <v>156</v>
      </c>
      <c r="B39" s="644" t="s">
        <v>155</v>
      </c>
      <c r="C39" s="1028" t="s">
        <v>488</v>
      </c>
      <c r="D39" s="1014" t="s">
        <v>488</v>
      </c>
      <c r="E39" s="643" t="s">
        <v>488</v>
      </c>
      <c r="F39" s="643" t="s">
        <v>488</v>
      </c>
      <c r="G39" s="643" t="s">
        <v>488</v>
      </c>
      <c r="H39" s="643" t="s">
        <v>488</v>
      </c>
      <c r="I39" s="643" t="s">
        <v>488</v>
      </c>
      <c r="J39" s="643" t="s">
        <v>488</v>
      </c>
      <c r="K39" s="643" t="s">
        <v>488</v>
      </c>
      <c r="L39" s="643" t="s">
        <v>488</v>
      </c>
      <c r="M39" s="643" t="s">
        <v>488</v>
      </c>
      <c r="N39" s="643" t="s">
        <v>488</v>
      </c>
      <c r="O39" s="643" t="s">
        <v>488</v>
      </c>
      <c r="P39" s="643" t="s">
        <v>488</v>
      </c>
      <c r="Q39" s="775" t="str">
        <f t="shared" si="6"/>
        <v>нд</v>
      </c>
      <c r="R39" s="643" t="s">
        <v>488</v>
      </c>
      <c r="S39" s="643" t="s">
        <v>488</v>
      </c>
      <c r="T39" s="643" t="s">
        <v>488</v>
      </c>
      <c r="U39" s="1011" t="s">
        <v>488</v>
      </c>
      <c r="V39" s="643" t="s">
        <v>488</v>
      </c>
      <c r="W39" s="643" t="s">
        <v>488</v>
      </c>
      <c r="X39" s="643" t="s">
        <v>488</v>
      </c>
      <c r="Y39" s="643" t="s">
        <v>488</v>
      </c>
      <c r="Z39" s="643" t="s">
        <v>488</v>
      </c>
      <c r="AA39" s="643" t="s">
        <v>488</v>
      </c>
      <c r="AB39" s="643" t="s">
        <v>488</v>
      </c>
      <c r="AC39" s="643" t="s">
        <v>488</v>
      </c>
      <c r="AD39" s="643" t="s">
        <v>488</v>
      </c>
      <c r="AE39" s="643" t="s">
        <v>488</v>
      </c>
      <c r="AF39" s="643" t="s">
        <v>488</v>
      </c>
      <c r="AG39" s="643" t="s">
        <v>488</v>
      </c>
      <c r="AH39" s="643" t="s">
        <v>488</v>
      </c>
      <c r="AI39" s="643" t="s">
        <v>488</v>
      </c>
      <c r="AJ39" s="643" t="s">
        <v>488</v>
      </c>
      <c r="AK39" s="1020" t="s">
        <v>488</v>
      </c>
      <c r="AL39" s="643" t="s">
        <v>488</v>
      </c>
      <c r="AM39" s="657" t="s">
        <v>488</v>
      </c>
    </row>
    <row r="40" spans="1:39" ht="31.5" x14ac:dyDescent="0.25">
      <c r="A40" s="653" t="s">
        <v>154</v>
      </c>
      <c r="B40" s="644" t="s">
        <v>945</v>
      </c>
      <c r="C40" s="1028" t="s">
        <v>488</v>
      </c>
      <c r="D40" s="1014" t="s">
        <v>488</v>
      </c>
      <c r="E40" s="643" t="s">
        <v>488</v>
      </c>
      <c r="F40" s="643" t="s">
        <v>488</v>
      </c>
      <c r="G40" s="643" t="s">
        <v>488</v>
      </c>
      <c r="H40" s="643" t="s">
        <v>488</v>
      </c>
      <c r="I40" s="643" t="s">
        <v>488</v>
      </c>
      <c r="J40" s="643" t="s">
        <v>488</v>
      </c>
      <c r="K40" s="643" t="s">
        <v>488</v>
      </c>
      <c r="L40" s="643" t="s">
        <v>488</v>
      </c>
      <c r="M40" s="643" t="s">
        <v>488</v>
      </c>
      <c r="N40" s="643" t="s">
        <v>488</v>
      </c>
      <c r="O40" s="643" t="s">
        <v>488</v>
      </c>
      <c r="P40" s="643" t="s">
        <v>488</v>
      </c>
      <c r="Q40" s="775" t="str">
        <f t="shared" si="6"/>
        <v>нд</v>
      </c>
      <c r="R40" s="643" t="s">
        <v>488</v>
      </c>
      <c r="S40" s="643" t="s">
        <v>488</v>
      </c>
      <c r="T40" s="643" t="s">
        <v>488</v>
      </c>
      <c r="U40" s="1011" t="s">
        <v>488</v>
      </c>
      <c r="V40" s="643" t="s">
        <v>488</v>
      </c>
      <c r="W40" s="643" t="s">
        <v>488</v>
      </c>
      <c r="X40" s="643" t="s">
        <v>488</v>
      </c>
      <c r="Y40" s="1012" t="s">
        <v>488</v>
      </c>
      <c r="Z40" s="643" t="s">
        <v>488</v>
      </c>
      <c r="AA40" s="643" t="s">
        <v>488</v>
      </c>
      <c r="AB40" s="643" t="s">
        <v>488</v>
      </c>
      <c r="AC40" s="1012" t="str">
        <f>D40</f>
        <v>нд</v>
      </c>
      <c r="AD40" s="643" t="s">
        <v>488</v>
      </c>
      <c r="AE40" s="643" t="s">
        <v>488</v>
      </c>
      <c r="AF40" s="643" t="s">
        <v>488</v>
      </c>
      <c r="AG40" s="643" t="s">
        <v>488</v>
      </c>
      <c r="AH40" s="643" t="s">
        <v>488</v>
      </c>
      <c r="AI40" s="643" t="s">
        <v>488</v>
      </c>
      <c r="AJ40" s="643" t="s">
        <v>488</v>
      </c>
      <c r="AK40" s="1020" t="s">
        <v>488</v>
      </c>
      <c r="AL40" s="657">
        <f t="shared" si="2"/>
        <v>0</v>
      </c>
      <c r="AM40" s="657" t="s">
        <v>488</v>
      </c>
    </row>
    <row r="41" spans="1:39" ht="31.5" x14ac:dyDescent="0.25">
      <c r="A41" s="653" t="s">
        <v>152</v>
      </c>
      <c r="B41" s="644" t="s">
        <v>946</v>
      </c>
      <c r="C41" s="1028" t="s">
        <v>488</v>
      </c>
      <c r="D41" s="1014" t="s">
        <v>488</v>
      </c>
      <c r="E41" s="643" t="s">
        <v>488</v>
      </c>
      <c r="F41" s="643" t="s">
        <v>488</v>
      </c>
      <c r="G41" s="643" t="s">
        <v>488</v>
      </c>
      <c r="H41" s="643" t="s">
        <v>488</v>
      </c>
      <c r="I41" s="643" t="s">
        <v>488</v>
      </c>
      <c r="J41" s="643" t="s">
        <v>488</v>
      </c>
      <c r="K41" s="643" t="s">
        <v>488</v>
      </c>
      <c r="L41" s="643" t="s">
        <v>488</v>
      </c>
      <c r="M41" s="643" t="s">
        <v>488</v>
      </c>
      <c r="N41" s="643" t="s">
        <v>488</v>
      </c>
      <c r="O41" s="643" t="s">
        <v>488</v>
      </c>
      <c r="P41" s="643" t="s">
        <v>488</v>
      </c>
      <c r="Q41" s="775" t="str">
        <f t="shared" si="6"/>
        <v>нд</v>
      </c>
      <c r="R41" s="643" t="s">
        <v>488</v>
      </c>
      <c r="S41" s="643" t="s">
        <v>488</v>
      </c>
      <c r="T41" s="643" t="s">
        <v>488</v>
      </c>
      <c r="U41" s="1011" t="s">
        <v>488</v>
      </c>
      <c r="V41" s="643" t="s">
        <v>488</v>
      </c>
      <c r="W41" s="643" t="s">
        <v>488</v>
      </c>
      <c r="X41" s="643" t="s">
        <v>488</v>
      </c>
      <c r="Y41" s="1012" t="s">
        <v>488</v>
      </c>
      <c r="Z41" s="643" t="s">
        <v>488</v>
      </c>
      <c r="AA41" s="643" t="s">
        <v>488</v>
      </c>
      <c r="AB41" s="643" t="s">
        <v>488</v>
      </c>
      <c r="AC41" s="643" t="s">
        <v>488</v>
      </c>
      <c r="AD41" s="643" t="s">
        <v>488</v>
      </c>
      <c r="AE41" s="643" t="s">
        <v>488</v>
      </c>
      <c r="AF41" s="643" t="s">
        <v>488</v>
      </c>
      <c r="AG41" s="643" t="s">
        <v>488</v>
      </c>
      <c r="AH41" s="643" t="s">
        <v>488</v>
      </c>
      <c r="AI41" s="643" t="s">
        <v>488</v>
      </c>
      <c r="AJ41" s="643" t="s">
        <v>488</v>
      </c>
      <c r="AK41" s="1020" t="s">
        <v>488</v>
      </c>
      <c r="AL41" s="657">
        <f t="shared" si="2"/>
        <v>0</v>
      </c>
      <c r="AM41" s="657" t="s">
        <v>488</v>
      </c>
    </row>
    <row r="42" spans="1:39" x14ac:dyDescent="0.25">
      <c r="A42" s="653" t="s">
        <v>150</v>
      </c>
      <c r="B42" s="644" t="s">
        <v>947</v>
      </c>
      <c r="C42" s="1028" t="s">
        <v>488</v>
      </c>
      <c r="D42" s="1014" t="s">
        <v>488</v>
      </c>
      <c r="E42" s="643" t="s">
        <v>488</v>
      </c>
      <c r="F42" s="643" t="s">
        <v>488</v>
      </c>
      <c r="G42" s="643" t="s">
        <v>488</v>
      </c>
      <c r="H42" s="643" t="s">
        <v>488</v>
      </c>
      <c r="I42" s="643" t="s">
        <v>488</v>
      </c>
      <c r="J42" s="643" t="s">
        <v>488</v>
      </c>
      <c r="K42" s="643" t="s">
        <v>488</v>
      </c>
      <c r="L42" s="643" t="s">
        <v>488</v>
      </c>
      <c r="M42" s="643" t="s">
        <v>488</v>
      </c>
      <c r="N42" s="643" t="s">
        <v>488</v>
      </c>
      <c r="O42" s="643" t="s">
        <v>488</v>
      </c>
      <c r="P42" s="643" t="s">
        <v>488</v>
      </c>
      <c r="Q42" s="775" t="str">
        <f t="shared" si="6"/>
        <v>нд</v>
      </c>
      <c r="R42" s="643" t="s">
        <v>488</v>
      </c>
      <c r="S42" s="643" t="s">
        <v>488</v>
      </c>
      <c r="T42" s="643" t="s">
        <v>488</v>
      </c>
      <c r="U42" s="1011" t="s">
        <v>488</v>
      </c>
      <c r="V42" s="643" t="s">
        <v>488</v>
      </c>
      <c r="W42" s="643" t="s">
        <v>488</v>
      </c>
      <c r="X42" s="643" t="s">
        <v>488</v>
      </c>
      <c r="Y42" s="1012" t="s">
        <v>488</v>
      </c>
      <c r="Z42" s="643" t="s">
        <v>488</v>
      </c>
      <c r="AA42" s="643" t="s">
        <v>488</v>
      </c>
      <c r="AB42" s="643" t="s">
        <v>488</v>
      </c>
      <c r="AC42" s="1012" t="str">
        <f>D42</f>
        <v>нд</v>
      </c>
      <c r="AD42" s="643" t="s">
        <v>488</v>
      </c>
      <c r="AE42" s="643" t="s">
        <v>488</v>
      </c>
      <c r="AF42" s="643" t="s">
        <v>488</v>
      </c>
      <c r="AG42" s="643" t="s">
        <v>488</v>
      </c>
      <c r="AH42" s="643" t="s">
        <v>488</v>
      </c>
      <c r="AI42" s="643" t="s">
        <v>488</v>
      </c>
      <c r="AJ42" s="643" t="s">
        <v>488</v>
      </c>
      <c r="AK42" s="1020" t="s">
        <v>488</v>
      </c>
      <c r="AL42" s="657">
        <f t="shared" si="2"/>
        <v>0</v>
      </c>
      <c r="AM42" s="657" t="s">
        <v>488</v>
      </c>
    </row>
    <row r="43" spans="1:39" x14ac:dyDescent="0.25">
      <c r="A43" s="653" t="s">
        <v>148</v>
      </c>
      <c r="B43" s="644" t="s">
        <v>948</v>
      </c>
      <c r="C43" s="1028" t="s">
        <v>488</v>
      </c>
      <c r="D43" s="1014" t="s">
        <v>488</v>
      </c>
      <c r="E43" s="643" t="s">
        <v>488</v>
      </c>
      <c r="F43" s="643" t="s">
        <v>488</v>
      </c>
      <c r="G43" s="643" t="s">
        <v>488</v>
      </c>
      <c r="H43" s="643" t="s">
        <v>488</v>
      </c>
      <c r="I43" s="643" t="s">
        <v>488</v>
      </c>
      <c r="J43" s="643" t="s">
        <v>488</v>
      </c>
      <c r="K43" s="643" t="s">
        <v>488</v>
      </c>
      <c r="L43" s="643" t="s">
        <v>488</v>
      </c>
      <c r="M43" s="643" t="s">
        <v>488</v>
      </c>
      <c r="N43" s="643" t="s">
        <v>488</v>
      </c>
      <c r="O43" s="643" t="s">
        <v>488</v>
      </c>
      <c r="P43" s="643" t="s">
        <v>488</v>
      </c>
      <c r="Q43" s="775" t="str">
        <f t="shared" si="6"/>
        <v>нд</v>
      </c>
      <c r="R43" s="643" t="s">
        <v>488</v>
      </c>
      <c r="S43" s="643" t="s">
        <v>488</v>
      </c>
      <c r="T43" s="643" t="s">
        <v>488</v>
      </c>
      <c r="U43" s="1011" t="s">
        <v>488</v>
      </c>
      <c r="V43" s="643" t="s">
        <v>488</v>
      </c>
      <c r="W43" s="643" t="s">
        <v>488</v>
      </c>
      <c r="X43" s="643" t="s">
        <v>488</v>
      </c>
      <c r="Y43" s="643" t="s">
        <v>488</v>
      </c>
      <c r="Z43" s="643" t="s">
        <v>488</v>
      </c>
      <c r="AA43" s="643" t="s">
        <v>488</v>
      </c>
      <c r="AB43" s="643" t="s">
        <v>488</v>
      </c>
      <c r="AC43" s="643" t="s">
        <v>488</v>
      </c>
      <c r="AD43" s="643" t="s">
        <v>488</v>
      </c>
      <c r="AE43" s="643" t="s">
        <v>488</v>
      </c>
      <c r="AF43" s="643" t="s">
        <v>488</v>
      </c>
      <c r="AG43" s="643" t="s">
        <v>488</v>
      </c>
      <c r="AH43" s="643" t="s">
        <v>488</v>
      </c>
      <c r="AI43" s="643" t="s">
        <v>488</v>
      </c>
      <c r="AJ43" s="643" t="s">
        <v>488</v>
      </c>
      <c r="AK43" s="1020" t="s">
        <v>488</v>
      </c>
      <c r="AL43" s="643" t="s">
        <v>488</v>
      </c>
      <c r="AM43" s="657" t="s">
        <v>488</v>
      </c>
    </row>
    <row r="44" spans="1:39" x14ac:dyDescent="0.25">
      <c r="A44" s="653" t="s">
        <v>1043</v>
      </c>
      <c r="B44" s="644" t="s">
        <v>949</v>
      </c>
      <c r="C44" s="1028" t="s">
        <v>488</v>
      </c>
      <c r="D44" s="1014" t="s">
        <v>488</v>
      </c>
      <c r="E44" s="643" t="s">
        <v>488</v>
      </c>
      <c r="F44" s="643" t="s">
        <v>488</v>
      </c>
      <c r="G44" s="643" t="s">
        <v>488</v>
      </c>
      <c r="H44" s="643" t="s">
        <v>488</v>
      </c>
      <c r="I44" s="643" t="s">
        <v>488</v>
      </c>
      <c r="J44" s="643" t="s">
        <v>488</v>
      </c>
      <c r="K44" s="643" t="s">
        <v>488</v>
      </c>
      <c r="L44" s="643" t="s">
        <v>488</v>
      </c>
      <c r="M44" s="643" t="s">
        <v>488</v>
      </c>
      <c r="N44" s="643" t="s">
        <v>488</v>
      </c>
      <c r="O44" s="643" t="s">
        <v>488</v>
      </c>
      <c r="P44" s="643" t="s">
        <v>488</v>
      </c>
      <c r="Q44" s="775" t="str">
        <f t="shared" si="6"/>
        <v>нд</v>
      </c>
      <c r="R44" s="643" t="s">
        <v>488</v>
      </c>
      <c r="S44" s="643" t="s">
        <v>488</v>
      </c>
      <c r="T44" s="643" t="s">
        <v>488</v>
      </c>
      <c r="U44" s="1011" t="s">
        <v>488</v>
      </c>
      <c r="V44" s="643" t="s">
        <v>488</v>
      </c>
      <c r="W44" s="643" t="s">
        <v>488</v>
      </c>
      <c r="X44" s="643" t="s">
        <v>488</v>
      </c>
      <c r="Y44" s="643" t="s">
        <v>488</v>
      </c>
      <c r="Z44" s="643" t="s">
        <v>488</v>
      </c>
      <c r="AA44" s="643" t="s">
        <v>488</v>
      </c>
      <c r="AB44" s="643" t="s">
        <v>488</v>
      </c>
      <c r="AC44" s="643" t="s">
        <v>488</v>
      </c>
      <c r="AD44" s="643" t="s">
        <v>488</v>
      </c>
      <c r="AE44" s="643" t="s">
        <v>488</v>
      </c>
      <c r="AF44" s="643" t="s">
        <v>488</v>
      </c>
      <c r="AG44" s="643" t="s">
        <v>488</v>
      </c>
      <c r="AH44" s="643" t="s">
        <v>488</v>
      </c>
      <c r="AI44" s="643" t="s">
        <v>488</v>
      </c>
      <c r="AJ44" s="643" t="s">
        <v>488</v>
      </c>
      <c r="AK44" s="1020" t="s">
        <v>488</v>
      </c>
      <c r="AL44" s="643" t="s">
        <v>488</v>
      </c>
      <c r="AM44" s="657" t="s">
        <v>488</v>
      </c>
    </row>
    <row r="45" spans="1:39" x14ac:dyDescent="0.25">
      <c r="A45" s="653" t="s">
        <v>1044</v>
      </c>
      <c r="B45" s="644" t="s">
        <v>950</v>
      </c>
      <c r="C45" s="1028" t="s">
        <v>488</v>
      </c>
      <c r="D45" s="1014" t="s">
        <v>488</v>
      </c>
      <c r="E45" s="643" t="s">
        <v>488</v>
      </c>
      <c r="F45" s="643" t="s">
        <v>488</v>
      </c>
      <c r="G45" s="643" t="s">
        <v>488</v>
      </c>
      <c r="H45" s="643" t="s">
        <v>488</v>
      </c>
      <c r="I45" s="643" t="s">
        <v>488</v>
      </c>
      <c r="J45" s="643" t="s">
        <v>488</v>
      </c>
      <c r="K45" s="643" t="s">
        <v>488</v>
      </c>
      <c r="L45" s="643" t="s">
        <v>488</v>
      </c>
      <c r="M45" s="643" t="s">
        <v>488</v>
      </c>
      <c r="N45" s="643" t="s">
        <v>488</v>
      </c>
      <c r="O45" s="643" t="s">
        <v>488</v>
      </c>
      <c r="P45" s="643" t="s">
        <v>488</v>
      </c>
      <c r="Q45" s="775" t="str">
        <f t="shared" si="6"/>
        <v>нд</v>
      </c>
      <c r="R45" s="643" t="s">
        <v>488</v>
      </c>
      <c r="S45" s="643" t="s">
        <v>488</v>
      </c>
      <c r="T45" s="643" t="s">
        <v>488</v>
      </c>
      <c r="U45" s="1011" t="s">
        <v>488</v>
      </c>
      <c r="V45" s="643" t="s">
        <v>488</v>
      </c>
      <c r="W45" s="643" t="s">
        <v>488</v>
      </c>
      <c r="X45" s="643" t="s">
        <v>488</v>
      </c>
      <c r="Y45" s="643" t="s">
        <v>488</v>
      </c>
      <c r="Z45" s="643" t="s">
        <v>488</v>
      </c>
      <c r="AA45" s="643" t="s">
        <v>488</v>
      </c>
      <c r="AB45" s="643" t="s">
        <v>488</v>
      </c>
      <c r="AC45" s="643" t="s">
        <v>488</v>
      </c>
      <c r="AD45" s="643" t="s">
        <v>488</v>
      </c>
      <c r="AE45" s="643" t="s">
        <v>488</v>
      </c>
      <c r="AF45" s="643" t="s">
        <v>488</v>
      </c>
      <c r="AG45" s="643" t="s">
        <v>488</v>
      </c>
      <c r="AH45" s="643" t="s">
        <v>488</v>
      </c>
      <c r="AI45" s="643" t="s">
        <v>488</v>
      </c>
      <c r="AJ45" s="643" t="s">
        <v>488</v>
      </c>
      <c r="AK45" s="1020" t="s">
        <v>488</v>
      </c>
      <c r="AL45" s="643" t="s">
        <v>488</v>
      </c>
      <c r="AM45" s="657" t="s">
        <v>488</v>
      </c>
    </row>
    <row r="46" spans="1:39" x14ac:dyDescent="0.25">
      <c r="A46" s="653" t="s">
        <v>1045</v>
      </c>
      <c r="B46" s="644" t="s">
        <v>951</v>
      </c>
      <c r="C46" s="1028" t="s">
        <v>488</v>
      </c>
      <c r="D46" s="643" t="s">
        <v>488</v>
      </c>
      <c r="E46" s="643" t="s">
        <v>488</v>
      </c>
      <c r="F46" s="643" t="s">
        <v>488</v>
      </c>
      <c r="G46" s="643" t="s">
        <v>488</v>
      </c>
      <c r="H46" s="643" t="s">
        <v>488</v>
      </c>
      <c r="I46" s="643" t="s">
        <v>488</v>
      </c>
      <c r="J46" s="643" t="s">
        <v>488</v>
      </c>
      <c r="K46" s="643" t="s">
        <v>488</v>
      </c>
      <c r="L46" s="643" t="s">
        <v>488</v>
      </c>
      <c r="M46" s="643" t="s">
        <v>488</v>
      </c>
      <c r="N46" s="643" t="s">
        <v>488</v>
      </c>
      <c r="O46" s="643" t="s">
        <v>488</v>
      </c>
      <c r="P46" s="643" t="s">
        <v>488</v>
      </c>
      <c r="Q46" s="775" t="str">
        <f t="shared" si="6"/>
        <v>нд</v>
      </c>
      <c r="R46" s="643" t="s">
        <v>488</v>
      </c>
      <c r="S46" s="643" t="s">
        <v>488</v>
      </c>
      <c r="T46" s="643" t="s">
        <v>488</v>
      </c>
      <c r="U46" s="1011" t="s">
        <v>488</v>
      </c>
      <c r="V46" s="643" t="s">
        <v>488</v>
      </c>
      <c r="W46" s="643" t="s">
        <v>488</v>
      </c>
      <c r="X46" s="643" t="s">
        <v>488</v>
      </c>
      <c r="Y46" s="643" t="s">
        <v>488</v>
      </c>
      <c r="Z46" s="643" t="s">
        <v>488</v>
      </c>
      <c r="AA46" s="643" t="s">
        <v>488</v>
      </c>
      <c r="AB46" s="643" t="s">
        <v>488</v>
      </c>
      <c r="AC46" s="643" t="s">
        <v>488</v>
      </c>
      <c r="AD46" s="643" t="s">
        <v>488</v>
      </c>
      <c r="AE46" s="643" t="s">
        <v>488</v>
      </c>
      <c r="AF46" s="643" t="s">
        <v>488</v>
      </c>
      <c r="AG46" s="643" t="s">
        <v>488</v>
      </c>
      <c r="AH46" s="643" t="s">
        <v>488</v>
      </c>
      <c r="AI46" s="643" t="s">
        <v>488</v>
      </c>
      <c r="AJ46" s="643" t="s">
        <v>488</v>
      </c>
      <c r="AK46" s="1020" t="s">
        <v>488</v>
      </c>
      <c r="AL46" s="643" t="s">
        <v>488</v>
      </c>
      <c r="AM46" s="657" t="s">
        <v>488</v>
      </c>
    </row>
    <row r="47" spans="1:39" x14ac:dyDescent="0.25">
      <c r="A47" s="653" t="s">
        <v>1046</v>
      </c>
      <c r="B47" s="644" t="s">
        <v>952</v>
      </c>
      <c r="C47" s="1028" t="s">
        <v>488</v>
      </c>
      <c r="D47" s="643" t="s">
        <v>488</v>
      </c>
      <c r="E47" s="643" t="s">
        <v>488</v>
      </c>
      <c r="F47" s="643" t="s">
        <v>488</v>
      </c>
      <c r="G47" s="643" t="s">
        <v>488</v>
      </c>
      <c r="H47" s="643" t="s">
        <v>488</v>
      </c>
      <c r="I47" s="643" t="s">
        <v>488</v>
      </c>
      <c r="J47" s="643" t="s">
        <v>488</v>
      </c>
      <c r="K47" s="643" t="s">
        <v>488</v>
      </c>
      <c r="L47" s="643" t="s">
        <v>488</v>
      </c>
      <c r="M47" s="643" t="s">
        <v>488</v>
      </c>
      <c r="N47" s="643" t="s">
        <v>488</v>
      </c>
      <c r="O47" s="643" t="s">
        <v>488</v>
      </c>
      <c r="P47" s="643" t="s">
        <v>488</v>
      </c>
      <c r="Q47" s="775" t="str">
        <f t="shared" si="6"/>
        <v>нд</v>
      </c>
      <c r="R47" s="643" t="s">
        <v>488</v>
      </c>
      <c r="S47" s="643" t="s">
        <v>488</v>
      </c>
      <c r="T47" s="643" t="s">
        <v>488</v>
      </c>
      <c r="U47" s="1011" t="s">
        <v>488</v>
      </c>
      <c r="V47" s="643" t="s">
        <v>488</v>
      </c>
      <c r="W47" s="643" t="s">
        <v>488</v>
      </c>
      <c r="X47" s="643" t="s">
        <v>488</v>
      </c>
      <c r="Y47" s="643" t="s">
        <v>488</v>
      </c>
      <c r="Z47" s="643" t="s">
        <v>488</v>
      </c>
      <c r="AA47" s="643" t="s">
        <v>488</v>
      </c>
      <c r="AB47" s="643" t="s">
        <v>488</v>
      </c>
      <c r="AC47" s="643" t="s">
        <v>488</v>
      </c>
      <c r="AD47" s="643" t="s">
        <v>488</v>
      </c>
      <c r="AE47" s="643" t="s">
        <v>488</v>
      </c>
      <c r="AF47" s="643" t="s">
        <v>488</v>
      </c>
      <c r="AG47" s="643" t="s">
        <v>488</v>
      </c>
      <c r="AH47" s="643" t="s">
        <v>488</v>
      </c>
      <c r="AI47" s="643" t="s">
        <v>488</v>
      </c>
      <c r="AJ47" s="643" t="s">
        <v>488</v>
      </c>
      <c r="AK47" s="1020" t="s">
        <v>488</v>
      </c>
      <c r="AL47" s="643" t="s">
        <v>488</v>
      </c>
      <c r="AM47" s="657" t="s">
        <v>488</v>
      </c>
    </row>
    <row r="48" spans="1:39" x14ac:dyDescent="0.25">
      <c r="A48" s="653" t="s">
        <v>1047</v>
      </c>
      <c r="B48" s="644" t="s">
        <v>953</v>
      </c>
      <c r="C48" s="1028" t="s">
        <v>488</v>
      </c>
      <c r="D48" s="643" t="s">
        <v>488</v>
      </c>
      <c r="E48" s="643" t="s">
        <v>488</v>
      </c>
      <c r="F48" s="643" t="s">
        <v>488</v>
      </c>
      <c r="G48" s="643" t="s">
        <v>488</v>
      </c>
      <c r="H48" s="643" t="s">
        <v>488</v>
      </c>
      <c r="I48" s="643" t="s">
        <v>488</v>
      </c>
      <c r="J48" s="643" t="s">
        <v>488</v>
      </c>
      <c r="K48" s="643" t="s">
        <v>488</v>
      </c>
      <c r="L48" s="643" t="s">
        <v>488</v>
      </c>
      <c r="M48" s="643" t="s">
        <v>488</v>
      </c>
      <c r="N48" s="643" t="s">
        <v>488</v>
      </c>
      <c r="O48" s="643" t="s">
        <v>488</v>
      </c>
      <c r="P48" s="643" t="s">
        <v>488</v>
      </c>
      <c r="Q48" s="775" t="str">
        <f t="shared" si="6"/>
        <v>нд</v>
      </c>
      <c r="R48" s="643" t="s">
        <v>488</v>
      </c>
      <c r="S48" s="643" t="s">
        <v>488</v>
      </c>
      <c r="T48" s="643" t="s">
        <v>488</v>
      </c>
      <c r="U48" s="1011" t="s">
        <v>488</v>
      </c>
      <c r="V48" s="643" t="s">
        <v>488</v>
      </c>
      <c r="W48" s="643" t="s">
        <v>488</v>
      </c>
      <c r="X48" s="643" t="s">
        <v>488</v>
      </c>
      <c r="Y48" s="643" t="s">
        <v>488</v>
      </c>
      <c r="Z48" s="643" t="s">
        <v>488</v>
      </c>
      <c r="AA48" s="643" t="s">
        <v>488</v>
      </c>
      <c r="AB48" s="643" t="s">
        <v>488</v>
      </c>
      <c r="AC48" s="643" t="s">
        <v>488</v>
      </c>
      <c r="AD48" s="643" t="s">
        <v>488</v>
      </c>
      <c r="AE48" s="643" t="s">
        <v>488</v>
      </c>
      <c r="AF48" s="643" t="s">
        <v>488</v>
      </c>
      <c r="AG48" s="643" t="s">
        <v>488</v>
      </c>
      <c r="AH48" s="643" t="s">
        <v>488</v>
      </c>
      <c r="AI48" s="643" t="s">
        <v>488</v>
      </c>
      <c r="AJ48" s="643" t="s">
        <v>488</v>
      </c>
      <c r="AK48" s="1020" t="s">
        <v>488</v>
      </c>
      <c r="AL48" s="643" t="s">
        <v>488</v>
      </c>
      <c r="AM48" s="657" t="s">
        <v>488</v>
      </c>
    </row>
    <row r="49" spans="1:39" x14ac:dyDescent="0.25">
      <c r="A49" s="653" t="s">
        <v>1048</v>
      </c>
      <c r="B49" s="644" t="s">
        <v>954</v>
      </c>
      <c r="C49" s="1028" t="s">
        <v>488</v>
      </c>
      <c r="D49" s="643" t="s">
        <v>488</v>
      </c>
      <c r="E49" s="643" t="s">
        <v>488</v>
      </c>
      <c r="F49" s="643" t="s">
        <v>488</v>
      </c>
      <c r="G49" s="643" t="s">
        <v>488</v>
      </c>
      <c r="H49" s="643" t="s">
        <v>488</v>
      </c>
      <c r="I49" s="643" t="s">
        <v>488</v>
      </c>
      <c r="J49" s="643" t="s">
        <v>488</v>
      </c>
      <c r="K49" s="643" t="s">
        <v>488</v>
      </c>
      <c r="L49" s="643" t="s">
        <v>488</v>
      </c>
      <c r="M49" s="643" t="s">
        <v>488</v>
      </c>
      <c r="N49" s="643" t="s">
        <v>488</v>
      </c>
      <c r="O49" s="643" t="s">
        <v>488</v>
      </c>
      <c r="P49" s="643" t="s">
        <v>488</v>
      </c>
      <c r="Q49" s="775" t="str">
        <f t="shared" si="6"/>
        <v>нд</v>
      </c>
      <c r="R49" s="643" t="s">
        <v>488</v>
      </c>
      <c r="S49" s="643" t="s">
        <v>488</v>
      </c>
      <c r="T49" s="643" t="s">
        <v>488</v>
      </c>
      <c r="U49" s="1011" t="s">
        <v>488</v>
      </c>
      <c r="V49" s="643" t="s">
        <v>488</v>
      </c>
      <c r="W49" s="643" t="s">
        <v>488</v>
      </c>
      <c r="X49" s="643" t="s">
        <v>488</v>
      </c>
      <c r="Y49" s="643" t="s">
        <v>488</v>
      </c>
      <c r="Z49" s="643" t="s">
        <v>488</v>
      </c>
      <c r="AA49" s="643" t="s">
        <v>488</v>
      </c>
      <c r="AB49" s="643" t="s">
        <v>488</v>
      </c>
      <c r="AC49" s="643" t="s">
        <v>488</v>
      </c>
      <c r="AD49" s="643" t="s">
        <v>488</v>
      </c>
      <c r="AE49" s="643" t="s">
        <v>488</v>
      </c>
      <c r="AF49" s="643" t="s">
        <v>488</v>
      </c>
      <c r="AG49" s="643" t="s">
        <v>488</v>
      </c>
      <c r="AH49" s="643" t="s">
        <v>488</v>
      </c>
      <c r="AI49" s="643" t="s">
        <v>488</v>
      </c>
      <c r="AJ49" s="643" t="s">
        <v>488</v>
      </c>
      <c r="AK49" s="1020" t="s">
        <v>488</v>
      </c>
      <c r="AL49" s="643" t="s">
        <v>488</v>
      </c>
      <c r="AM49" s="657" t="s">
        <v>488</v>
      </c>
    </row>
    <row r="50" spans="1:39" x14ac:dyDescent="0.25">
      <c r="A50" s="653" t="s">
        <v>1049</v>
      </c>
      <c r="B50" s="644" t="s">
        <v>955</v>
      </c>
      <c r="C50" s="1028" t="s">
        <v>488</v>
      </c>
      <c r="D50" s="643" t="s">
        <v>488</v>
      </c>
      <c r="E50" s="643" t="s">
        <v>488</v>
      </c>
      <c r="F50" s="643" t="s">
        <v>488</v>
      </c>
      <c r="G50" s="643" t="s">
        <v>488</v>
      </c>
      <c r="H50" s="643" t="s">
        <v>488</v>
      </c>
      <c r="I50" s="643" t="s">
        <v>488</v>
      </c>
      <c r="J50" s="643" t="s">
        <v>488</v>
      </c>
      <c r="K50" s="643" t="s">
        <v>488</v>
      </c>
      <c r="L50" s="643" t="s">
        <v>488</v>
      </c>
      <c r="M50" s="643" t="s">
        <v>488</v>
      </c>
      <c r="N50" s="643" t="s">
        <v>488</v>
      </c>
      <c r="O50" s="643" t="s">
        <v>488</v>
      </c>
      <c r="P50" s="643" t="s">
        <v>488</v>
      </c>
      <c r="Q50" s="775" t="str">
        <f t="shared" si="6"/>
        <v>нд</v>
      </c>
      <c r="R50" s="643" t="s">
        <v>488</v>
      </c>
      <c r="S50" s="643" t="s">
        <v>488</v>
      </c>
      <c r="T50" s="643" t="s">
        <v>488</v>
      </c>
      <c r="U50" s="1011" t="s">
        <v>488</v>
      </c>
      <c r="V50" s="643" t="s">
        <v>488</v>
      </c>
      <c r="W50" s="643" t="s">
        <v>488</v>
      </c>
      <c r="X50" s="643" t="s">
        <v>488</v>
      </c>
      <c r="Y50" s="643" t="s">
        <v>488</v>
      </c>
      <c r="Z50" s="643" t="s">
        <v>488</v>
      </c>
      <c r="AA50" s="643" t="s">
        <v>488</v>
      </c>
      <c r="AB50" s="643" t="s">
        <v>488</v>
      </c>
      <c r="AC50" s="643" t="s">
        <v>488</v>
      </c>
      <c r="AD50" s="643" t="s">
        <v>488</v>
      </c>
      <c r="AE50" s="643" t="s">
        <v>488</v>
      </c>
      <c r="AF50" s="643" t="s">
        <v>488</v>
      </c>
      <c r="AG50" s="643" t="s">
        <v>488</v>
      </c>
      <c r="AH50" s="643" t="s">
        <v>488</v>
      </c>
      <c r="AI50" s="643" t="s">
        <v>488</v>
      </c>
      <c r="AJ50" s="643" t="s">
        <v>488</v>
      </c>
      <c r="AK50" s="1020" t="s">
        <v>488</v>
      </c>
      <c r="AL50" s="643" t="s">
        <v>488</v>
      </c>
      <c r="AM50" s="657" t="s">
        <v>488</v>
      </c>
    </row>
    <row r="51" spans="1:39" ht="31.5" x14ac:dyDescent="0.25">
      <c r="A51" s="644" t="s">
        <v>956</v>
      </c>
      <c r="B51" s="644" t="s">
        <v>957</v>
      </c>
      <c r="C51" s="1028" t="s">
        <v>488</v>
      </c>
      <c r="D51" s="643" t="s">
        <v>488</v>
      </c>
      <c r="E51" s="643" t="s">
        <v>488</v>
      </c>
      <c r="F51" s="643" t="s">
        <v>488</v>
      </c>
      <c r="G51" s="643" t="s">
        <v>488</v>
      </c>
      <c r="H51" s="643" t="s">
        <v>488</v>
      </c>
      <c r="I51" s="643" t="s">
        <v>488</v>
      </c>
      <c r="J51" s="643" t="s">
        <v>488</v>
      </c>
      <c r="K51" s="643" t="s">
        <v>488</v>
      </c>
      <c r="L51" s="643" t="s">
        <v>488</v>
      </c>
      <c r="M51" s="643" t="s">
        <v>488</v>
      </c>
      <c r="N51" s="643" t="s">
        <v>488</v>
      </c>
      <c r="O51" s="643" t="s">
        <v>488</v>
      </c>
      <c r="P51" s="643" t="s">
        <v>488</v>
      </c>
      <c r="Q51" s="775" t="str">
        <f t="shared" si="6"/>
        <v>нд</v>
      </c>
      <c r="R51" s="643" t="s">
        <v>488</v>
      </c>
      <c r="S51" s="643" t="s">
        <v>488</v>
      </c>
      <c r="T51" s="643" t="s">
        <v>488</v>
      </c>
      <c r="U51" s="1011" t="s">
        <v>488</v>
      </c>
      <c r="V51" s="643" t="s">
        <v>488</v>
      </c>
      <c r="W51" s="643" t="s">
        <v>488</v>
      </c>
      <c r="X51" s="643" t="s">
        <v>488</v>
      </c>
      <c r="Y51" s="643" t="s">
        <v>488</v>
      </c>
      <c r="Z51" s="643" t="s">
        <v>488</v>
      </c>
      <c r="AA51" s="643" t="s">
        <v>488</v>
      </c>
      <c r="AB51" s="643" t="s">
        <v>488</v>
      </c>
      <c r="AC51" s="643" t="s">
        <v>488</v>
      </c>
      <c r="AD51" s="643" t="s">
        <v>488</v>
      </c>
      <c r="AE51" s="643" t="s">
        <v>488</v>
      </c>
      <c r="AF51" s="643" t="s">
        <v>488</v>
      </c>
      <c r="AG51" s="643" t="s">
        <v>488</v>
      </c>
      <c r="AH51" s="643" t="s">
        <v>488</v>
      </c>
      <c r="AI51" s="643" t="s">
        <v>488</v>
      </c>
      <c r="AJ51" s="643" t="s">
        <v>488</v>
      </c>
      <c r="AK51" s="1020" t="s">
        <v>488</v>
      </c>
      <c r="AL51" s="643" t="s">
        <v>488</v>
      </c>
      <c r="AM51" s="657" t="s">
        <v>488</v>
      </c>
    </row>
    <row r="52" spans="1:39" x14ac:dyDescent="0.25">
      <c r="A52" s="991">
        <v>5</v>
      </c>
      <c r="B52" s="991" t="s">
        <v>161</v>
      </c>
      <c r="C52" s="991"/>
      <c r="D52" s="991"/>
      <c r="E52" s="992"/>
      <c r="F52" s="992"/>
      <c r="G52" s="992"/>
      <c r="H52" s="992"/>
      <c r="I52" s="992"/>
      <c r="J52" s="992"/>
      <c r="K52" s="992"/>
      <c r="L52" s="992"/>
      <c r="M52" s="992"/>
      <c r="N52" s="992"/>
      <c r="O52" s="992"/>
      <c r="P52" s="992"/>
      <c r="Q52" s="993"/>
      <c r="R52" s="992"/>
      <c r="S52" s="992"/>
      <c r="T52" s="992"/>
      <c r="U52" s="992"/>
      <c r="V52" s="992"/>
      <c r="W52" s="992"/>
      <c r="X52" s="992"/>
      <c r="Y52" s="992"/>
      <c r="Z52" s="992"/>
      <c r="AA52" s="992"/>
      <c r="AB52" s="992"/>
      <c r="AC52" s="992"/>
      <c r="AD52" s="992"/>
      <c r="AE52" s="992"/>
      <c r="AF52" s="992"/>
      <c r="AG52" s="992"/>
      <c r="AH52" s="992"/>
      <c r="AI52" s="992"/>
      <c r="AJ52" s="992"/>
      <c r="AK52" s="993"/>
      <c r="AL52" s="993"/>
      <c r="AM52" s="994"/>
    </row>
    <row r="53" spans="1:39" x14ac:dyDescent="0.25">
      <c r="A53" s="653" t="s">
        <v>145</v>
      </c>
      <c r="B53" s="644" t="s">
        <v>943</v>
      </c>
      <c r="C53" s="1028" t="s">
        <v>488</v>
      </c>
      <c r="D53" s="643" t="s">
        <v>488</v>
      </c>
      <c r="E53" s="643" t="s">
        <v>488</v>
      </c>
      <c r="F53" s="643" t="s">
        <v>488</v>
      </c>
      <c r="G53" s="643" t="s">
        <v>488</v>
      </c>
      <c r="H53" s="643" t="s">
        <v>488</v>
      </c>
      <c r="I53" s="643" t="s">
        <v>488</v>
      </c>
      <c r="J53" s="643" t="s">
        <v>488</v>
      </c>
      <c r="K53" s="643" t="s">
        <v>488</v>
      </c>
      <c r="L53" s="643" t="s">
        <v>488</v>
      </c>
      <c r="M53" s="643" t="s">
        <v>488</v>
      </c>
      <c r="N53" s="643" t="s">
        <v>488</v>
      </c>
      <c r="O53" s="643" t="s">
        <v>488</v>
      </c>
      <c r="P53" s="643" t="s">
        <v>488</v>
      </c>
      <c r="Q53" s="775" t="str">
        <f t="shared" si="6"/>
        <v>нд</v>
      </c>
      <c r="R53" s="643" t="s">
        <v>488</v>
      </c>
      <c r="S53" s="643" t="s">
        <v>488</v>
      </c>
      <c r="T53" s="643" t="s">
        <v>488</v>
      </c>
      <c r="U53" s="1011" t="s">
        <v>488</v>
      </c>
      <c r="V53" s="643" t="s">
        <v>488</v>
      </c>
      <c r="W53" s="643" t="s">
        <v>488</v>
      </c>
      <c r="X53" s="643" t="s">
        <v>488</v>
      </c>
      <c r="Y53" s="1012" t="s">
        <v>488</v>
      </c>
      <c r="Z53" s="643" t="s">
        <v>488</v>
      </c>
      <c r="AA53" s="643" t="s">
        <v>488</v>
      </c>
      <c r="AB53" s="643" t="s">
        <v>488</v>
      </c>
      <c r="AC53" s="1012" t="str">
        <f>D53</f>
        <v>нд</v>
      </c>
      <c r="AD53" s="643" t="s">
        <v>488</v>
      </c>
      <c r="AE53" s="643" t="s">
        <v>488</v>
      </c>
      <c r="AF53" s="643" t="s">
        <v>488</v>
      </c>
      <c r="AG53" s="643" t="s">
        <v>488</v>
      </c>
      <c r="AH53" s="643" t="s">
        <v>488</v>
      </c>
      <c r="AI53" s="643" t="s">
        <v>488</v>
      </c>
      <c r="AJ53" s="643" t="s">
        <v>488</v>
      </c>
      <c r="AK53" s="1020" t="s">
        <v>488</v>
      </c>
      <c r="AL53" s="652"/>
      <c r="AM53" s="657" t="s">
        <v>488</v>
      </c>
    </row>
    <row r="54" spans="1:39" x14ac:dyDescent="0.25">
      <c r="A54" s="653" t="s">
        <v>143</v>
      </c>
      <c r="B54" s="644" t="s">
        <v>944</v>
      </c>
      <c r="C54" s="1028" t="s">
        <v>488</v>
      </c>
      <c r="D54" s="1014" t="s">
        <v>488</v>
      </c>
      <c r="E54" s="643" t="s">
        <v>488</v>
      </c>
      <c r="F54" s="643" t="s">
        <v>488</v>
      </c>
      <c r="G54" s="643" t="s">
        <v>488</v>
      </c>
      <c r="H54" s="643" t="s">
        <v>488</v>
      </c>
      <c r="I54" s="643" t="s">
        <v>488</v>
      </c>
      <c r="J54" s="643" t="s">
        <v>488</v>
      </c>
      <c r="K54" s="643" t="s">
        <v>488</v>
      </c>
      <c r="L54" s="643" t="s">
        <v>488</v>
      </c>
      <c r="M54" s="643" t="s">
        <v>488</v>
      </c>
      <c r="N54" s="643" t="s">
        <v>488</v>
      </c>
      <c r="O54" s="643" t="s">
        <v>488</v>
      </c>
      <c r="P54" s="643" t="s">
        <v>488</v>
      </c>
      <c r="Q54" s="775" t="str">
        <f t="shared" si="6"/>
        <v>нд</v>
      </c>
      <c r="R54" s="643" t="s">
        <v>488</v>
      </c>
      <c r="S54" s="643" t="s">
        <v>488</v>
      </c>
      <c r="T54" s="643" t="s">
        <v>488</v>
      </c>
      <c r="U54" s="1011" t="s">
        <v>488</v>
      </c>
      <c r="V54" s="643" t="s">
        <v>488</v>
      </c>
      <c r="W54" s="643" t="s">
        <v>488</v>
      </c>
      <c r="X54" s="643" t="s">
        <v>488</v>
      </c>
      <c r="Y54" s="1012" t="s">
        <v>488</v>
      </c>
      <c r="Z54" s="643" t="s">
        <v>488</v>
      </c>
      <c r="AA54" s="643" t="s">
        <v>488</v>
      </c>
      <c r="AB54" s="643" t="s">
        <v>488</v>
      </c>
      <c r="AC54" s="643" t="s">
        <v>488</v>
      </c>
      <c r="AD54" s="643" t="s">
        <v>488</v>
      </c>
      <c r="AE54" s="643" t="s">
        <v>488</v>
      </c>
      <c r="AF54" s="643" t="s">
        <v>488</v>
      </c>
      <c r="AG54" s="643" t="s">
        <v>488</v>
      </c>
      <c r="AH54" s="643" t="s">
        <v>488</v>
      </c>
      <c r="AI54" s="643" t="s">
        <v>488</v>
      </c>
      <c r="AJ54" s="643" t="s">
        <v>488</v>
      </c>
      <c r="AK54" s="1020" t="s">
        <v>488</v>
      </c>
      <c r="AL54" s="643" t="s">
        <v>488</v>
      </c>
      <c r="AM54" s="657" t="s">
        <v>488</v>
      </c>
    </row>
    <row r="55" spans="1:39" x14ac:dyDescent="0.25">
      <c r="A55" s="653" t="s">
        <v>142</v>
      </c>
      <c r="B55" s="644" t="s">
        <v>155</v>
      </c>
      <c r="C55" s="1028" t="s">
        <v>488</v>
      </c>
      <c r="D55" s="1014" t="s">
        <v>488</v>
      </c>
      <c r="E55" s="643" t="s">
        <v>488</v>
      </c>
      <c r="F55" s="643" t="s">
        <v>488</v>
      </c>
      <c r="G55" s="643" t="s">
        <v>488</v>
      </c>
      <c r="H55" s="643" t="s">
        <v>488</v>
      </c>
      <c r="I55" s="643" t="s">
        <v>488</v>
      </c>
      <c r="J55" s="643" t="s">
        <v>488</v>
      </c>
      <c r="K55" s="643" t="s">
        <v>488</v>
      </c>
      <c r="L55" s="643" t="s">
        <v>488</v>
      </c>
      <c r="M55" s="643" t="s">
        <v>488</v>
      </c>
      <c r="N55" s="643" t="s">
        <v>488</v>
      </c>
      <c r="O55" s="643" t="s">
        <v>488</v>
      </c>
      <c r="P55" s="643" t="s">
        <v>488</v>
      </c>
      <c r="Q55" s="775" t="str">
        <f t="shared" si="6"/>
        <v>нд</v>
      </c>
      <c r="R55" s="643" t="s">
        <v>488</v>
      </c>
      <c r="S55" s="643" t="s">
        <v>488</v>
      </c>
      <c r="T55" s="643" t="s">
        <v>488</v>
      </c>
      <c r="U55" s="1011" t="s">
        <v>488</v>
      </c>
      <c r="V55" s="643" t="s">
        <v>488</v>
      </c>
      <c r="W55" s="643" t="s">
        <v>488</v>
      </c>
      <c r="X55" s="643" t="s">
        <v>488</v>
      </c>
      <c r="Y55" s="1012" t="s">
        <v>488</v>
      </c>
      <c r="Z55" s="643" t="s">
        <v>488</v>
      </c>
      <c r="AA55" s="643" t="s">
        <v>488</v>
      </c>
      <c r="AB55" s="643" t="s">
        <v>488</v>
      </c>
      <c r="AC55" s="643" t="s">
        <v>488</v>
      </c>
      <c r="AD55" s="643" t="s">
        <v>488</v>
      </c>
      <c r="AE55" s="643" t="s">
        <v>488</v>
      </c>
      <c r="AF55" s="643" t="s">
        <v>488</v>
      </c>
      <c r="AG55" s="643" t="s">
        <v>488</v>
      </c>
      <c r="AH55" s="643" t="s">
        <v>488</v>
      </c>
      <c r="AI55" s="643" t="s">
        <v>488</v>
      </c>
      <c r="AJ55" s="643" t="s">
        <v>488</v>
      </c>
      <c r="AK55" s="1020" t="s">
        <v>488</v>
      </c>
      <c r="AL55" s="643" t="s">
        <v>488</v>
      </c>
      <c r="AM55" s="657" t="s">
        <v>488</v>
      </c>
    </row>
    <row r="56" spans="1:39" ht="31.5" x14ac:dyDescent="0.25">
      <c r="A56" s="653" t="s">
        <v>141</v>
      </c>
      <c r="B56" s="644" t="s">
        <v>945</v>
      </c>
      <c r="C56" s="1028" t="s">
        <v>488</v>
      </c>
      <c r="D56" s="1014" t="s">
        <v>488</v>
      </c>
      <c r="E56" s="643" t="s">
        <v>488</v>
      </c>
      <c r="F56" s="643" t="s">
        <v>488</v>
      </c>
      <c r="G56" s="643" t="s">
        <v>488</v>
      </c>
      <c r="H56" s="643" t="s">
        <v>488</v>
      </c>
      <c r="I56" s="643" t="s">
        <v>488</v>
      </c>
      <c r="J56" s="643" t="s">
        <v>488</v>
      </c>
      <c r="K56" s="643" t="s">
        <v>488</v>
      </c>
      <c r="L56" s="643" t="s">
        <v>488</v>
      </c>
      <c r="M56" s="643" t="s">
        <v>488</v>
      </c>
      <c r="N56" s="643" t="s">
        <v>488</v>
      </c>
      <c r="O56" s="643" t="s">
        <v>488</v>
      </c>
      <c r="P56" s="643" t="s">
        <v>488</v>
      </c>
      <c r="Q56" s="775" t="str">
        <f t="shared" si="6"/>
        <v>нд</v>
      </c>
      <c r="R56" s="643" t="s">
        <v>488</v>
      </c>
      <c r="S56" s="643" t="s">
        <v>488</v>
      </c>
      <c r="T56" s="643" t="s">
        <v>488</v>
      </c>
      <c r="U56" s="1011" t="s">
        <v>488</v>
      </c>
      <c r="V56" s="643" t="s">
        <v>488</v>
      </c>
      <c r="W56" s="643" t="s">
        <v>488</v>
      </c>
      <c r="X56" s="643" t="s">
        <v>488</v>
      </c>
      <c r="Y56" s="1012" t="s">
        <v>488</v>
      </c>
      <c r="Z56" s="643" t="s">
        <v>488</v>
      </c>
      <c r="AA56" s="643" t="s">
        <v>488</v>
      </c>
      <c r="AB56" s="643" t="s">
        <v>488</v>
      </c>
      <c r="AC56" s="1012" t="str">
        <f>D56</f>
        <v>нд</v>
      </c>
      <c r="AD56" s="643" t="s">
        <v>488</v>
      </c>
      <c r="AE56" s="643" t="s">
        <v>488</v>
      </c>
      <c r="AF56" s="643" t="s">
        <v>488</v>
      </c>
      <c r="AG56" s="643" t="s">
        <v>488</v>
      </c>
      <c r="AH56" s="643" t="s">
        <v>488</v>
      </c>
      <c r="AI56" s="643" t="s">
        <v>488</v>
      </c>
      <c r="AJ56" s="643" t="s">
        <v>488</v>
      </c>
      <c r="AK56" s="1020" t="s">
        <v>488</v>
      </c>
      <c r="AL56" s="657">
        <f t="shared" si="2"/>
        <v>0</v>
      </c>
      <c r="AM56" s="657" t="s">
        <v>488</v>
      </c>
    </row>
    <row r="57" spans="1:39" ht="31.5" x14ac:dyDescent="0.25">
      <c r="A57" s="653" t="s">
        <v>140</v>
      </c>
      <c r="B57" s="644" t="s">
        <v>946</v>
      </c>
      <c r="C57" s="1028" t="s">
        <v>488</v>
      </c>
      <c r="D57" s="1014" t="s">
        <v>488</v>
      </c>
      <c r="E57" s="643" t="s">
        <v>488</v>
      </c>
      <c r="F57" s="643" t="s">
        <v>488</v>
      </c>
      <c r="G57" s="643" t="s">
        <v>488</v>
      </c>
      <c r="H57" s="643" t="s">
        <v>488</v>
      </c>
      <c r="I57" s="643" t="s">
        <v>488</v>
      </c>
      <c r="J57" s="643" t="s">
        <v>488</v>
      </c>
      <c r="K57" s="643" t="s">
        <v>488</v>
      </c>
      <c r="L57" s="643" t="s">
        <v>488</v>
      </c>
      <c r="M57" s="643" t="s">
        <v>488</v>
      </c>
      <c r="N57" s="643" t="s">
        <v>488</v>
      </c>
      <c r="O57" s="643" t="s">
        <v>488</v>
      </c>
      <c r="P57" s="643" t="s">
        <v>488</v>
      </c>
      <c r="Q57" s="775" t="str">
        <f t="shared" si="6"/>
        <v>нд</v>
      </c>
      <c r="R57" s="643" t="s">
        <v>488</v>
      </c>
      <c r="S57" s="643" t="s">
        <v>488</v>
      </c>
      <c r="T57" s="643" t="s">
        <v>488</v>
      </c>
      <c r="U57" s="1011" t="s">
        <v>488</v>
      </c>
      <c r="V57" s="643" t="s">
        <v>488</v>
      </c>
      <c r="W57" s="643" t="s">
        <v>488</v>
      </c>
      <c r="X57" s="643" t="s">
        <v>488</v>
      </c>
      <c r="Y57" s="1012" t="s">
        <v>488</v>
      </c>
      <c r="Z57" s="643" t="s">
        <v>488</v>
      </c>
      <c r="AA57" s="643" t="s">
        <v>488</v>
      </c>
      <c r="AB57" s="643" t="s">
        <v>488</v>
      </c>
      <c r="AC57" s="643" t="s">
        <v>488</v>
      </c>
      <c r="AD57" s="643" t="s">
        <v>488</v>
      </c>
      <c r="AE57" s="643" t="s">
        <v>488</v>
      </c>
      <c r="AF57" s="643" t="s">
        <v>488</v>
      </c>
      <c r="AG57" s="643" t="s">
        <v>488</v>
      </c>
      <c r="AH57" s="643" t="s">
        <v>488</v>
      </c>
      <c r="AI57" s="643" t="s">
        <v>488</v>
      </c>
      <c r="AJ57" s="643" t="s">
        <v>488</v>
      </c>
      <c r="AK57" s="1020" t="s">
        <v>488</v>
      </c>
      <c r="AL57" s="657">
        <f t="shared" si="2"/>
        <v>0</v>
      </c>
      <c r="AM57" s="657" t="s">
        <v>488</v>
      </c>
    </row>
    <row r="58" spans="1:39" x14ac:dyDescent="0.25">
      <c r="A58" s="653" t="s">
        <v>139</v>
      </c>
      <c r="B58" s="644" t="s">
        <v>947</v>
      </c>
      <c r="C58" s="1028" t="s">
        <v>488</v>
      </c>
      <c r="D58" s="1014" t="s">
        <v>488</v>
      </c>
      <c r="E58" s="643" t="s">
        <v>488</v>
      </c>
      <c r="F58" s="643" t="s">
        <v>488</v>
      </c>
      <c r="G58" s="643" t="s">
        <v>488</v>
      </c>
      <c r="H58" s="643" t="s">
        <v>488</v>
      </c>
      <c r="I58" s="643" t="s">
        <v>488</v>
      </c>
      <c r="J58" s="643" t="s">
        <v>488</v>
      </c>
      <c r="K58" s="643" t="s">
        <v>488</v>
      </c>
      <c r="L58" s="643" t="s">
        <v>488</v>
      </c>
      <c r="M58" s="643" t="s">
        <v>488</v>
      </c>
      <c r="N58" s="643" t="s">
        <v>488</v>
      </c>
      <c r="O58" s="643" t="s">
        <v>488</v>
      </c>
      <c r="P58" s="643" t="s">
        <v>488</v>
      </c>
      <c r="Q58" s="775" t="str">
        <f t="shared" si="6"/>
        <v>нд</v>
      </c>
      <c r="R58" s="643" t="s">
        <v>488</v>
      </c>
      <c r="S58" s="643" t="s">
        <v>488</v>
      </c>
      <c r="T58" s="643" t="s">
        <v>488</v>
      </c>
      <c r="U58" s="1011" t="s">
        <v>488</v>
      </c>
      <c r="V58" s="643" t="s">
        <v>488</v>
      </c>
      <c r="W58" s="643" t="s">
        <v>488</v>
      </c>
      <c r="X58" s="643" t="s">
        <v>488</v>
      </c>
      <c r="Y58" s="1012" t="s">
        <v>488</v>
      </c>
      <c r="Z58" s="643" t="s">
        <v>488</v>
      </c>
      <c r="AA58" s="643" t="s">
        <v>488</v>
      </c>
      <c r="AB58" s="643" t="s">
        <v>488</v>
      </c>
      <c r="AC58" s="1012" t="str">
        <f>D58</f>
        <v>нд</v>
      </c>
      <c r="AD58" s="643" t="s">
        <v>488</v>
      </c>
      <c r="AE58" s="643" t="s">
        <v>488</v>
      </c>
      <c r="AF58" s="643" t="s">
        <v>488</v>
      </c>
      <c r="AG58" s="643" t="s">
        <v>488</v>
      </c>
      <c r="AH58" s="643" t="s">
        <v>488</v>
      </c>
      <c r="AI58" s="643" t="s">
        <v>488</v>
      </c>
      <c r="AJ58" s="643" t="s">
        <v>488</v>
      </c>
      <c r="AK58" s="1020" t="s">
        <v>488</v>
      </c>
      <c r="AL58" s="657">
        <f t="shared" si="2"/>
        <v>0</v>
      </c>
      <c r="AM58" s="657" t="s">
        <v>488</v>
      </c>
    </row>
    <row r="59" spans="1:39" x14ac:dyDescent="0.25">
      <c r="A59" s="653" t="s">
        <v>1050</v>
      </c>
      <c r="B59" s="644" t="s">
        <v>948</v>
      </c>
      <c r="C59" s="1028" t="s">
        <v>488</v>
      </c>
      <c r="D59" s="643" t="s">
        <v>488</v>
      </c>
      <c r="E59" s="643" t="s">
        <v>488</v>
      </c>
      <c r="F59" s="643" t="s">
        <v>488</v>
      </c>
      <c r="G59" s="643" t="s">
        <v>488</v>
      </c>
      <c r="H59" s="643" t="s">
        <v>488</v>
      </c>
      <c r="I59" s="643" t="s">
        <v>488</v>
      </c>
      <c r="J59" s="643" t="s">
        <v>488</v>
      </c>
      <c r="K59" s="643" t="s">
        <v>488</v>
      </c>
      <c r="L59" s="643" t="s">
        <v>488</v>
      </c>
      <c r="M59" s="643" t="s">
        <v>488</v>
      </c>
      <c r="N59" s="643" t="s">
        <v>488</v>
      </c>
      <c r="O59" s="643" t="s">
        <v>488</v>
      </c>
      <c r="P59" s="643" t="s">
        <v>488</v>
      </c>
      <c r="Q59" s="775" t="str">
        <f t="shared" si="6"/>
        <v>нд</v>
      </c>
      <c r="R59" s="643" t="s">
        <v>488</v>
      </c>
      <c r="S59" s="643" t="s">
        <v>488</v>
      </c>
      <c r="T59" s="643" t="s">
        <v>488</v>
      </c>
      <c r="U59" s="1011" t="s">
        <v>488</v>
      </c>
      <c r="V59" s="643" t="s">
        <v>488</v>
      </c>
      <c r="W59" s="643" t="s">
        <v>488</v>
      </c>
      <c r="X59" s="643" t="s">
        <v>488</v>
      </c>
      <c r="Y59" s="643" t="s">
        <v>488</v>
      </c>
      <c r="Z59" s="643" t="s">
        <v>488</v>
      </c>
      <c r="AA59" s="643" t="s">
        <v>488</v>
      </c>
      <c r="AB59" s="643" t="s">
        <v>488</v>
      </c>
      <c r="AC59" s="643" t="s">
        <v>488</v>
      </c>
      <c r="AD59" s="643" t="s">
        <v>488</v>
      </c>
      <c r="AE59" s="643" t="s">
        <v>488</v>
      </c>
      <c r="AF59" s="643" t="s">
        <v>488</v>
      </c>
      <c r="AG59" s="643" t="s">
        <v>488</v>
      </c>
      <c r="AH59" s="643" t="s">
        <v>488</v>
      </c>
      <c r="AI59" s="643" t="s">
        <v>488</v>
      </c>
      <c r="AJ59" s="643" t="s">
        <v>488</v>
      </c>
      <c r="AK59" s="1020" t="s">
        <v>488</v>
      </c>
      <c r="AL59" s="643" t="s">
        <v>488</v>
      </c>
      <c r="AM59" s="657" t="s">
        <v>488</v>
      </c>
    </row>
    <row r="60" spans="1:39" x14ac:dyDescent="0.25">
      <c r="A60" s="653" t="s">
        <v>1051</v>
      </c>
      <c r="B60" s="644" t="s">
        <v>949</v>
      </c>
      <c r="C60" s="1028" t="s">
        <v>488</v>
      </c>
      <c r="D60" s="643" t="s">
        <v>488</v>
      </c>
      <c r="E60" s="643" t="s">
        <v>488</v>
      </c>
      <c r="F60" s="643" t="s">
        <v>488</v>
      </c>
      <c r="G60" s="643" t="s">
        <v>488</v>
      </c>
      <c r="H60" s="643" t="s">
        <v>488</v>
      </c>
      <c r="I60" s="643" t="s">
        <v>488</v>
      </c>
      <c r="J60" s="643" t="s">
        <v>488</v>
      </c>
      <c r="K60" s="643" t="s">
        <v>488</v>
      </c>
      <c r="L60" s="643" t="s">
        <v>488</v>
      </c>
      <c r="M60" s="643" t="s">
        <v>488</v>
      </c>
      <c r="N60" s="643" t="s">
        <v>488</v>
      </c>
      <c r="O60" s="643" t="s">
        <v>488</v>
      </c>
      <c r="P60" s="643" t="s">
        <v>488</v>
      </c>
      <c r="Q60" s="775" t="str">
        <f t="shared" si="6"/>
        <v>нд</v>
      </c>
      <c r="R60" s="643" t="s">
        <v>488</v>
      </c>
      <c r="S60" s="643" t="s">
        <v>488</v>
      </c>
      <c r="T60" s="643" t="s">
        <v>488</v>
      </c>
      <c r="U60" s="1011" t="s">
        <v>488</v>
      </c>
      <c r="V60" s="643" t="s">
        <v>488</v>
      </c>
      <c r="W60" s="643" t="s">
        <v>488</v>
      </c>
      <c r="X60" s="643" t="s">
        <v>488</v>
      </c>
      <c r="Y60" s="643" t="s">
        <v>488</v>
      </c>
      <c r="Z60" s="643" t="s">
        <v>488</v>
      </c>
      <c r="AA60" s="643" t="s">
        <v>488</v>
      </c>
      <c r="AB60" s="643" t="s">
        <v>488</v>
      </c>
      <c r="AC60" s="643" t="s">
        <v>488</v>
      </c>
      <c r="AD60" s="643" t="s">
        <v>488</v>
      </c>
      <c r="AE60" s="643" t="s">
        <v>488</v>
      </c>
      <c r="AF60" s="643" t="s">
        <v>488</v>
      </c>
      <c r="AG60" s="643" t="s">
        <v>488</v>
      </c>
      <c r="AH60" s="643" t="s">
        <v>488</v>
      </c>
      <c r="AI60" s="643" t="s">
        <v>488</v>
      </c>
      <c r="AJ60" s="643" t="s">
        <v>488</v>
      </c>
      <c r="AK60" s="1020" t="s">
        <v>488</v>
      </c>
      <c r="AL60" s="643" t="s">
        <v>488</v>
      </c>
      <c r="AM60" s="657" t="s">
        <v>488</v>
      </c>
    </row>
    <row r="61" spans="1:39" x14ac:dyDescent="0.25">
      <c r="A61" s="653" t="s">
        <v>1052</v>
      </c>
      <c r="B61" s="644" t="s">
        <v>950</v>
      </c>
      <c r="C61" s="1028" t="s">
        <v>488</v>
      </c>
      <c r="D61" s="643" t="s">
        <v>488</v>
      </c>
      <c r="E61" s="643" t="s">
        <v>488</v>
      </c>
      <c r="F61" s="643" t="s">
        <v>488</v>
      </c>
      <c r="G61" s="643" t="s">
        <v>488</v>
      </c>
      <c r="H61" s="643" t="s">
        <v>488</v>
      </c>
      <c r="I61" s="643" t="s">
        <v>488</v>
      </c>
      <c r="J61" s="643" t="s">
        <v>488</v>
      </c>
      <c r="K61" s="643" t="s">
        <v>488</v>
      </c>
      <c r="L61" s="643" t="s">
        <v>488</v>
      </c>
      <c r="M61" s="643" t="s">
        <v>488</v>
      </c>
      <c r="N61" s="643" t="s">
        <v>488</v>
      </c>
      <c r="O61" s="643" t="s">
        <v>488</v>
      </c>
      <c r="P61" s="643" t="s">
        <v>488</v>
      </c>
      <c r="Q61" s="775" t="str">
        <f t="shared" si="6"/>
        <v>нд</v>
      </c>
      <c r="R61" s="643" t="s">
        <v>488</v>
      </c>
      <c r="S61" s="643" t="s">
        <v>488</v>
      </c>
      <c r="T61" s="643" t="s">
        <v>488</v>
      </c>
      <c r="U61" s="1011" t="s">
        <v>488</v>
      </c>
      <c r="V61" s="643" t="s">
        <v>488</v>
      </c>
      <c r="W61" s="643" t="s">
        <v>488</v>
      </c>
      <c r="X61" s="643" t="s">
        <v>488</v>
      </c>
      <c r="Y61" s="643" t="s">
        <v>488</v>
      </c>
      <c r="Z61" s="643" t="s">
        <v>488</v>
      </c>
      <c r="AA61" s="643" t="s">
        <v>488</v>
      </c>
      <c r="AB61" s="643" t="s">
        <v>488</v>
      </c>
      <c r="AC61" s="643" t="s">
        <v>488</v>
      </c>
      <c r="AD61" s="643" t="s">
        <v>488</v>
      </c>
      <c r="AE61" s="643" t="s">
        <v>488</v>
      </c>
      <c r="AF61" s="643" t="s">
        <v>488</v>
      </c>
      <c r="AG61" s="643" t="s">
        <v>488</v>
      </c>
      <c r="AH61" s="643" t="s">
        <v>488</v>
      </c>
      <c r="AI61" s="643" t="s">
        <v>488</v>
      </c>
      <c r="AJ61" s="643" t="s">
        <v>488</v>
      </c>
      <c r="AK61" s="1020" t="s">
        <v>488</v>
      </c>
      <c r="AL61" s="643" t="s">
        <v>488</v>
      </c>
      <c r="AM61" s="657" t="s">
        <v>488</v>
      </c>
    </row>
    <row r="62" spans="1:39" x14ac:dyDescent="0.25">
      <c r="A62" s="653" t="s">
        <v>1053</v>
      </c>
      <c r="B62" s="644" t="s">
        <v>951</v>
      </c>
      <c r="C62" s="1028" t="s">
        <v>488</v>
      </c>
      <c r="D62" s="643" t="s">
        <v>488</v>
      </c>
      <c r="E62" s="643" t="s">
        <v>488</v>
      </c>
      <c r="F62" s="643" t="s">
        <v>488</v>
      </c>
      <c r="G62" s="643" t="s">
        <v>488</v>
      </c>
      <c r="H62" s="643" t="s">
        <v>488</v>
      </c>
      <c r="I62" s="643" t="s">
        <v>488</v>
      </c>
      <c r="J62" s="643" t="s">
        <v>488</v>
      </c>
      <c r="K62" s="643" t="s">
        <v>488</v>
      </c>
      <c r="L62" s="643" t="s">
        <v>488</v>
      </c>
      <c r="M62" s="643" t="s">
        <v>488</v>
      </c>
      <c r="N62" s="643" t="s">
        <v>488</v>
      </c>
      <c r="O62" s="643" t="s">
        <v>488</v>
      </c>
      <c r="P62" s="643" t="s">
        <v>488</v>
      </c>
      <c r="Q62" s="775" t="str">
        <f t="shared" si="6"/>
        <v>нд</v>
      </c>
      <c r="R62" s="643" t="s">
        <v>488</v>
      </c>
      <c r="S62" s="643" t="s">
        <v>488</v>
      </c>
      <c r="T62" s="643" t="s">
        <v>488</v>
      </c>
      <c r="U62" s="1011" t="s">
        <v>488</v>
      </c>
      <c r="V62" s="643" t="s">
        <v>488</v>
      </c>
      <c r="W62" s="643" t="s">
        <v>488</v>
      </c>
      <c r="X62" s="643" t="s">
        <v>488</v>
      </c>
      <c r="Y62" s="643" t="s">
        <v>488</v>
      </c>
      <c r="Z62" s="643" t="s">
        <v>488</v>
      </c>
      <c r="AA62" s="643" t="s">
        <v>488</v>
      </c>
      <c r="AB62" s="643" t="s">
        <v>488</v>
      </c>
      <c r="AC62" s="643" t="s">
        <v>488</v>
      </c>
      <c r="AD62" s="643" t="s">
        <v>488</v>
      </c>
      <c r="AE62" s="643" t="s">
        <v>488</v>
      </c>
      <c r="AF62" s="643" t="s">
        <v>488</v>
      </c>
      <c r="AG62" s="643" t="s">
        <v>488</v>
      </c>
      <c r="AH62" s="643" t="s">
        <v>488</v>
      </c>
      <c r="AI62" s="643" t="s">
        <v>488</v>
      </c>
      <c r="AJ62" s="643" t="s">
        <v>488</v>
      </c>
      <c r="AK62" s="1020" t="s">
        <v>488</v>
      </c>
      <c r="AL62" s="643" t="s">
        <v>488</v>
      </c>
      <c r="AM62" s="657" t="s">
        <v>488</v>
      </c>
    </row>
    <row r="63" spans="1:39" x14ac:dyDescent="0.25">
      <c r="A63" s="653" t="s">
        <v>1054</v>
      </c>
      <c r="B63" s="644" t="s">
        <v>952</v>
      </c>
      <c r="C63" s="1028" t="s">
        <v>488</v>
      </c>
      <c r="D63" s="643" t="s">
        <v>488</v>
      </c>
      <c r="E63" s="643" t="s">
        <v>488</v>
      </c>
      <c r="F63" s="643" t="s">
        <v>488</v>
      </c>
      <c r="G63" s="643" t="s">
        <v>488</v>
      </c>
      <c r="H63" s="643" t="s">
        <v>488</v>
      </c>
      <c r="I63" s="643" t="s">
        <v>488</v>
      </c>
      <c r="J63" s="643" t="s">
        <v>488</v>
      </c>
      <c r="K63" s="643" t="s">
        <v>488</v>
      </c>
      <c r="L63" s="643" t="s">
        <v>488</v>
      </c>
      <c r="M63" s="643" t="s">
        <v>488</v>
      </c>
      <c r="N63" s="643" t="s">
        <v>488</v>
      </c>
      <c r="O63" s="643" t="s">
        <v>488</v>
      </c>
      <c r="P63" s="643" t="s">
        <v>488</v>
      </c>
      <c r="Q63" s="775" t="str">
        <f t="shared" si="6"/>
        <v>нд</v>
      </c>
      <c r="R63" s="643" t="s">
        <v>488</v>
      </c>
      <c r="S63" s="643" t="s">
        <v>488</v>
      </c>
      <c r="T63" s="643" t="s">
        <v>488</v>
      </c>
      <c r="U63" s="1011" t="s">
        <v>488</v>
      </c>
      <c r="V63" s="643" t="s">
        <v>488</v>
      </c>
      <c r="W63" s="643" t="s">
        <v>488</v>
      </c>
      <c r="X63" s="643" t="s">
        <v>488</v>
      </c>
      <c r="Y63" s="643" t="s">
        <v>488</v>
      </c>
      <c r="Z63" s="643" t="s">
        <v>488</v>
      </c>
      <c r="AA63" s="643" t="s">
        <v>488</v>
      </c>
      <c r="AB63" s="643" t="s">
        <v>488</v>
      </c>
      <c r="AC63" s="643" t="s">
        <v>488</v>
      </c>
      <c r="AD63" s="643" t="s">
        <v>488</v>
      </c>
      <c r="AE63" s="643" t="s">
        <v>488</v>
      </c>
      <c r="AF63" s="643" t="s">
        <v>488</v>
      </c>
      <c r="AG63" s="643" t="s">
        <v>488</v>
      </c>
      <c r="AH63" s="643" t="s">
        <v>488</v>
      </c>
      <c r="AI63" s="643" t="s">
        <v>488</v>
      </c>
      <c r="AJ63" s="643" t="s">
        <v>488</v>
      </c>
      <c r="AK63" s="1020" t="s">
        <v>488</v>
      </c>
      <c r="AL63" s="643" t="s">
        <v>488</v>
      </c>
      <c r="AM63" s="657" t="s">
        <v>488</v>
      </c>
    </row>
    <row r="64" spans="1:39" x14ac:dyDescent="0.25">
      <c r="A64" s="653" t="s">
        <v>1055</v>
      </c>
      <c r="B64" s="644" t="s">
        <v>953</v>
      </c>
      <c r="C64" s="1028" t="s">
        <v>488</v>
      </c>
      <c r="D64" s="643" t="s">
        <v>488</v>
      </c>
      <c r="E64" s="643" t="s">
        <v>488</v>
      </c>
      <c r="F64" s="643" t="s">
        <v>488</v>
      </c>
      <c r="G64" s="643" t="s">
        <v>488</v>
      </c>
      <c r="H64" s="643" t="s">
        <v>488</v>
      </c>
      <c r="I64" s="643" t="s">
        <v>488</v>
      </c>
      <c r="J64" s="643" t="s">
        <v>488</v>
      </c>
      <c r="K64" s="643" t="s">
        <v>488</v>
      </c>
      <c r="L64" s="643" t="s">
        <v>488</v>
      </c>
      <c r="M64" s="643" t="s">
        <v>488</v>
      </c>
      <c r="N64" s="643" t="s">
        <v>488</v>
      </c>
      <c r="O64" s="643" t="s">
        <v>488</v>
      </c>
      <c r="P64" s="643" t="s">
        <v>488</v>
      </c>
      <c r="Q64" s="775" t="str">
        <f t="shared" si="6"/>
        <v>нд</v>
      </c>
      <c r="R64" s="643" t="s">
        <v>488</v>
      </c>
      <c r="S64" s="643" t="s">
        <v>488</v>
      </c>
      <c r="T64" s="643" t="s">
        <v>488</v>
      </c>
      <c r="U64" s="1011" t="s">
        <v>488</v>
      </c>
      <c r="V64" s="643" t="s">
        <v>488</v>
      </c>
      <c r="W64" s="643" t="s">
        <v>488</v>
      </c>
      <c r="X64" s="643" t="s">
        <v>488</v>
      </c>
      <c r="Y64" s="643" t="s">
        <v>488</v>
      </c>
      <c r="Z64" s="643" t="s">
        <v>488</v>
      </c>
      <c r="AA64" s="643" t="s">
        <v>488</v>
      </c>
      <c r="AB64" s="643" t="s">
        <v>488</v>
      </c>
      <c r="AC64" s="643" t="s">
        <v>488</v>
      </c>
      <c r="AD64" s="643" t="s">
        <v>488</v>
      </c>
      <c r="AE64" s="643" t="s">
        <v>488</v>
      </c>
      <c r="AF64" s="643" t="s">
        <v>488</v>
      </c>
      <c r="AG64" s="643" t="s">
        <v>488</v>
      </c>
      <c r="AH64" s="643" t="s">
        <v>488</v>
      </c>
      <c r="AI64" s="643" t="s">
        <v>488</v>
      </c>
      <c r="AJ64" s="643" t="s">
        <v>488</v>
      </c>
      <c r="AK64" s="1020" t="s">
        <v>488</v>
      </c>
      <c r="AL64" s="643" t="s">
        <v>488</v>
      </c>
      <c r="AM64" s="657" t="s">
        <v>488</v>
      </c>
    </row>
    <row r="65" spans="1:39" x14ac:dyDescent="0.25">
      <c r="A65" s="653" t="s">
        <v>1056</v>
      </c>
      <c r="B65" s="644" t="s">
        <v>954</v>
      </c>
      <c r="C65" s="1028" t="s">
        <v>488</v>
      </c>
      <c r="D65" s="643" t="s">
        <v>488</v>
      </c>
      <c r="E65" s="643" t="s">
        <v>488</v>
      </c>
      <c r="F65" s="643" t="s">
        <v>488</v>
      </c>
      <c r="G65" s="643" t="s">
        <v>488</v>
      </c>
      <c r="H65" s="643" t="s">
        <v>488</v>
      </c>
      <c r="I65" s="643" t="s">
        <v>488</v>
      </c>
      <c r="J65" s="643" t="s">
        <v>488</v>
      </c>
      <c r="K65" s="643" t="s">
        <v>488</v>
      </c>
      <c r="L65" s="643" t="s">
        <v>488</v>
      </c>
      <c r="M65" s="643" t="s">
        <v>488</v>
      </c>
      <c r="N65" s="643" t="s">
        <v>488</v>
      </c>
      <c r="O65" s="643" t="s">
        <v>488</v>
      </c>
      <c r="P65" s="643" t="s">
        <v>488</v>
      </c>
      <c r="Q65" s="775" t="str">
        <f t="shared" si="6"/>
        <v>нд</v>
      </c>
      <c r="R65" s="643" t="s">
        <v>488</v>
      </c>
      <c r="S65" s="643" t="s">
        <v>488</v>
      </c>
      <c r="T65" s="643" t="s">
        <v>488</v>
      </c>
      <c r="U65" s="1011" t="s">
        <v>488</v>
      </c>
      <c r="V65" s="643" t="s">
        <v>488</v>
      </c>
      <c r="W65" s="643" t="s">
        <v>488</v>
      </c>
      <c r="X65" s="643" t="s">
        <v>488</v>
      </c>
      <c r="Y65" s="643" t="s">
        <v>488</v>
      </c>
      <c r="Z65" s="643" t="s">
        <v>488</v>
      </c>
      <c r="AA65" s="643" t="s">
        <v>488</v>
      </c>
      <c r="AB65" s="643" t="s">
        <v>488</v>
      </c>
      <c r="AC65" s="643" t="s">
        <v>488</v>
      </c>
      <c r="AD65" s="643" t="s">
        <v>488</v>
      </c>
      <c r="AE65" s="643" t="s">
        <v>488</v>
      </c>
      <c r="AF65" s="643" t="s">
        <v>488</v>
      </c>
      <c r="AG65" s="643" t="s">
        <v>488</v>
      </c>
      <c r="AH65" s="643" t="s">
        <v>488</v>
      </c>
      <c r="AI65" s="643" t="s">
        <v>488</v>
      </c>
      <c r="AJ65" s="643" t="s">
        <v>488</v>
      </c>
      <c r="AK65" s="1020" t="s">
        <v>488</v>
      </c>
      <c r="AL65" s="643" t="s">
        <v>488</v>
      </c>
      <c r="AM65" s="657" t="s">
        <v>488</v>
      </c>
    </row>
    <row r="66" spans="1:39" x14ac:dyDescent="0.25">
      <c r="A66" s="653" t="s">
        <v>1057</v>
      </c>
      <c r="B66" s="644" t="s">
        <v>955</v>
      </c>
      <c r="C66" s="1028" t="s">
        <v>488</v>
      </c>
      <c r="D66" s="643" t="s">
        <v>488</v>
      </c>
      <c r="E66" s="643" t="s">
        <v>488</v>
      </c>
      <c r="F66" s="643" t="s">
        <v>488</v>
      </c>
      <c r="G66" s="643" t="s">
        <v>488</v>
      </c>
      <c r="H66" s="643" t="s">
        <v>488</v>
      </c>
      <c r="I66" s="643" t="s">
        <v>488</v>
      </c>
      <c r="J66" s="643" t="s">
        <v>488</v>
      </c>
      <c r="K66" s="643" t="s">
        <v>488</v>
      </c>
      <c r="L66" s="643" t="s">
        <v>488</v>
      </c>
      <c r="M66" s="643" t="s">
        <v>488</v>
      </c>
      <c r="N66" s="643" t="s">
        <v>488</v>
      </c>
      <c r="O66" s="643" t="s">
        <v>488</v>
      </c>
      <c r="P66" s="643" t="s">
        <v>488</v>
      </c>
      <c r="Q66" s="775" t="str">
        <f t="shared" si="6"/>
        <v>нд</v>
      </c>
      <c r="R66" s="643" t="s">
        <v>488</v>
      </c>
      <c r="S66" s="643" t="s">
        <v>488</v>
      </c>
      <c r="T66" s="643" t="s">
        <v>488</v>
      </c>
      <c r="U66" s="1011" t="s">
        <v>488</v>
      </c>
      <c r="V66" s="643" t="s">
        <v>488</v>
      </c>
      <c r="W66" s="643" t="s">
        <v>488</v>
      </c>
      <c r="X66" s="643" t="s">
        <v>488</v>
      </c>
      <c r="Y66" s="643" t="s">
        <v>488</v>
      </c>
      <c r="Z66" s="643" t="s">
        <v>488</v>
      </c>
      <c r="AA66" s="643" t="s">
        <v>488</v>
      </c>
      <c r="AB66" s="643" t="s">
        <v>488</v>
      </c>
      <c r="AC66" s="643" t="s">
        <v>488</v>
      </c>
      <c r="AD66" s="643" t="s">
        <v>488</v>
      </c>
      <c r="AE66" s="643" t="s">
        <v>488</v>
      </c>
      <c r="AF66" s="643" t="s">
        <v>488</v>
      </c>
      <c r="AG66" s="643" t="s">
        <v>488</v>
      </c>
      <c r="AH66" s="643" t="s">
        <v>488</v>
      </c>
      <c r="AI66" s="643" t="s">
        <v>488</v>
      </c>
      <c r="AJ66" s="643" t="s">
        <v>488</v>
      </c>
      <c r="AK66" s="1020" t="s">
        <v>488</v>
      </c>
      <c r="AL66" s="643" t="s">
        <v>488</v>
      </c>
      <c r="AM66" s="657" t="s">
        <v>488</v>
      </c>
    </row>
    <row r="67" spans="1:39" ht="31.5" x14ac:dyDescent="0.25">
      <c r="A67" s="644" t="s">
        <v>958</v>
      </c>
      <c r="B67" s="644" t="s">
        <v>957</v>
      </c>
      <c r="C67" s="1028" t="s">
        <v>488</v>
      </c>
      <c r="D67" s="643" t="s">
        <v>488</v>
      </c>
      <c r="E67" s="643" t="s">
        <v>488</v>
      </c>
      <c r="F67" s="643" t="s">
        <v>488</v>
      </c>
      <c r="G67" s="643" t="s">
        <v>488</v>
      </c>
      <c r="H67" s="643" t="s">
        <v>488</v>
      </c>
      <c r="I67" s="643" t="s">
        <v>488</v>
      </c>
      <c r="J67" s="643" t="s">
        <v>488</v>
      </c>
      <c r="K67" s="643" t="s">
        <v>488</v>
      </c>
      <c r="L67" s="643" t="s">
        <v>488</v>
      </c>
      <c r="M67" s="643" t="s">
        <v>488</v>
      </c>
      <c r="N67" s="643" t="s">
        <v>488</v>
      </c>
      <c r="O67" s="643" t="s">
        <v>488</v>
      </c>
      <c r="P67" s="643" t="s">
        <v>488</v>
      </c>
      <c r="Q67" s="775" t="str">
        <f t="shared" si="6"/>
        <v>нд</v>
      </c>
      <c r="R67" s="643" t="s">
        <v>488</v>
      </c>
      <c r="S67" s="643" t="s">
        <v>488</v>
      </c>
      <c r="T67" s="643" t="s">
        <v>488</v>
      </c>
      <c r="U67" s="1011" t="s">
        <v>488</v>
      </c>
      <c r="V67" s="643" t="s">
        <v>488</v>
      </c>
      <c r="W67" s="643" t="s">
        <v>488</v>
      </c>
      <c r="X67" s="643" t="s">
        <v>488</v>
      </c>
      <c r="Y67" s="643" t="s">
        <v>488</v>
      </c>
      <c r="Z67" s="643" t="s">
        <v>488</v>
      </c>
      <c r="AA67" s="643" t="s">
        <v>488</v>
      </c>
      <c r="AB67" s="643" t="s">
        <v>488</v>
      </c>
      <c r="AC67" s="643" t="s">
        <v>488</v>
      </c>
      <c r="AD67" s="643" t="s">
        <v>488</v>
      </c>
      <c r="AE67" s="643" t="s">
        <v>488</v>
      </c>
      <c r="AF67" s="643" t="s">
        <v>488</v>
      </c>
      <c r="AG67" s="643" t="s">
        <v>488</v>
      </c>
      <c r="AH67" s="643" t="s">
        <v>488</v>
      </c>
      <c r="AI67" s="643" t="s">
        <v>488</v>
      </c>
      <c r="AJ67" s="643" t="s">
        <v>488</v>
      </c>
      <c r="AK67" s="1020" t="s">
        <v>488</v>
      </c>
      <c r="AL67" s="643" t="s">
        <v>488</v>
      </c>
      <c r="AM67" s="657" t="s">
        <v>488</v>
      </c>
    </row>
    <row r="68" spans="1:39" ht="31.5" x14ac:dyDescent="0.25">
      <c r="A68" s="644">
        <v>6</v>
      </c>
      <c r="B68" s="644" t="s">
        <v>959</v>
      </c>
      <c r="C68" s="1028" t="s">
        <v>488</v>
      </c>
      <c r="D68" s="643" t="s">
        <v>488</v>
      </c>
      <c r="E68" s="643" t="s">
        <v>488</v>
      </c>
      <c r="F68" s="643" t="s">
        <v>488</v>
      </c>
      <c r="G68" s="643" t="s">
        <v>488</v>
      </c>
      <c r="H68" s="643" t="s">
        <v>488</v>
      </c>
      <c r="I68" s="643" t="s">
        <v>488</v>
      </c>
      <c r="J68" s="643" t="s">
        <v>488</v>
      </c>
      <c r="K68" s="643" t="s">
        <v>488</v>
      </c>
      <c r="L68" s="643" t="s">
        <v>488</v>
      </c>
      <c r="M68" s="643" t="s">
        <v>488</v>
      </c>
      <c r="N68" s="643" t="s">
        <v>488</v>
      </c>
      <c r="O68" s="643" t="s">
        <v>488</v>
      </c>
      <c r="P68" s="643" t="s">
        <v>488</v>
      </c>
      <c r="Q68" s="775" t="str">
        <f t="shared" si="6"/>
        <v>нд</v>
      </c>
      <c r="R68" s="643" t="s">
        <v>488</v>
      </c>
      <c r="S68" s="643" t="s">
        <v>488</v>
      </c>
      <c r="T68" s="643" t="s">
        <v>488</v>
      </c>
      <c r="U68" s="1011" t="s">
        <v>488</v>
      </c>
      <c r="V68" s="643" t="s">
        <v>488</v>
      </c>
      <c r="W68" s="643" t="s">
        <v>488</v>
      </c>
      <c r="X68" s="643" t="s">
        <v>488</v>
      </c>
      <c r="Y68" s="643" t="s">
        <v>488</v>
      </c>
      <c r="Z68" s="643" t="s">
        <v>488</v>
      </c>
      <c r="AA68" s="643" t="s">
        <v>488</v>
      </c>
      <c r="AB68" s="643" t="s">
        <v>488</v>
      </c>
      <c r="AC68" s="643" t="s">
        <v>488</v>
      </c>
      <c r="AD68" s="643" t="s">
        <v>488</v>
      </c>
      <c r="AE68" s="643" t="s">
        <v>488</v>
      </c>
      <c r="AF68" s="643" t="s">
        <v>488</v>
      </c>
      <c r="AG68" s="643" t="s">
        <v>488</v>
      </c>
      <c r="AH68" s="643" t="s">
        <v>488</v>
      </c>
      <c r="AI68" s="643" t="s">
        <v>488</v>
      </c>
      <c r="AJ68" s="643" t="s">
        <v>488</v>
      </c>
      <c r="AK68" s="1020" t="s">
        <v>488</v>
      </c>
      <c r="AL68" s="643" t="s">
        <v>488</v>
      </c>
      <c r="AM68" s="657" t="s">
        <v>488</v>
      </c>
    </row>
    <row r="69" spans="1:39" x14ac:dyDescent="0.25">
      <c r="A69" s="991">
        <v>7</v>
      </c>
      <c r="B69" s="991" t="s">
        <v>146</v>
      </c>
      <c r="C69" s="992"/>
      <c r="D69" s="992"/>
      <c r="E69" s="992"/>
      <c r="F69" s="992"/>
      <c r="G69" s="992"/>
      <c r="H69" s="992"/>
      <c r="I69" s="992"/>
      <c r="J69" s="992"/>
      <c r="K69" s="992"/>
      <c r="L69" s="992"/>
      <c r="M69" s="992"/>
      <c r="N69" s="992"/>
      <c r="O69" s="992"/>
      <c r="P69" s="992"/>
      <c r="Q69" s="992"/>
      <c r="R69" s="992"/>
      <c r="S69" s="992"/>
      <c r="T69" s="992"/>
      <c r="U69" s="992"/>
      <c r="V69" s="992"/>
      <c r="W69" s="992"/>
      <c r="X69" s="992"/>
      <c r="Y69" s="992"/>
      <c r="Z69" s="992"/>
      <c r="AA69" s="992"/>
      <c r="AB69" s="992"/>
      <c r="AC69" s="992"/>
      <c r="AD69" s="992"/>
      <c r="AE69" s="992"/>
      <c r="AF69" s="992"/>
      <c r="AG69" s="992"/>
      <c r="AH69" s="992"/>
      <c r="AI69" s="992"/>
      <c r="AJ69" s="992"/>
      <c r="AK69" s="992"/>
      <c r="AL69" s="992"/>
      <c r="AM69" s="994"/>
    </row>
    <row r="70" spans="1:39" x14ac:dyDescent="0.25">
      <c r="A70" s="653" t="s">
        <v>238</v>
      </c>
      <c r="B70" s="644" t="s">
        <v>960</v>
      </c>
      <c r="C70" s="1008">
        <v>0.56823276</v>
      </c>
      <c r="D70" s="1008">
        <f>D26</f>
        <v>0</v>
      </c>
      <c r="E70" s="643" t="s">
        <v>488</v>
      </c>
      <c r="F70" s="643" t="s">
        <v>488</v>
      </c>
      <c r="G70" s="643" t="s">
        <v>488</v>
      </c>
      <c r="H70" s="643" t="s">
        <v>488</v>
      </c>
      <c r="I70" s="643" t="s">
        <v>488</v>
      </c>
      <c r="J70" s="643" t="s">
        <v>488</v>
      </c>
      <c r="K70" s="643" t="s">
        <v>488</v>
      </c>
      <c r="L70" s="643" t="s">
        <v>488</v>
      </c>
      <c r="M70" s="643" t="s">
        <v>488</v>
      </c>
      <c r="N70" s="643" t="s">
        <v>488</v>
      </c>
      <c r="O70" s="643" t="s">
        <v>488</v>
      </c>
      <c r="P70" s="643" t="s">
        <v>488</v>
      </c>
      <c r="Q70" s="775">
        <f>C70</f>
        <v>0.56823276</v>
      </c>
      <c r="R70" s="775">
        <f>D70</f>
        <v>0</v>
      </c>
      <c r="S70" s="643" t="s">
        <v>488</v>
      </c>
      <c r="T70" s="643" t="s">
        <v>488</v>
      </c>
      <c r="U70" s="1011" t="s">
        <v>488</v>
      </c>
      <c r="V70" s="643" t="s">
        <v>488</v>
      </c>
      <c r="W70" s="643" t="s">
        <v>488</v>
      </c>
      <c r="X70" s="643" t="s">
        <v>488</v>
      </c>
      <c r="Y70" s="1012" t="s">
        <v>488</v>
      </c>
      <c r="Z70" s="643" t="s">
        <v>488</v>
      </c>
      <c r="AA70" s="643" t="s">
        <v>488</v>
      </c>
      <c r="AB70" s="643" t="s">
        <v>488</v>
      </c>
      <c r="AC70" s="1020" t="s">
        <v>488</v>
      </c>
      <c r="AD70" s="643" t="s">
        <v>488</v>
      </c>
      <c r="AE70" s="643" t="s">
        <v>488</v>
      </c>
      <c r="AF70" s="643" t="s">
        <v>488</v>
      </c>
      <c r="AG70" s="643" t="s">
        <v>488</v>
      </c>
      <c r="AH70" s="643" t="s">
        <v>488</v>
      </c>
      <c r="AI70" s="643" t="s">
        <v>488</v>
      </c>
      <c r="AJ70" s="643" t="s">
        <v>488</v>
      </c>
      <c r="AK70" s="1023">
        <f t="shared" si="2"/>
        <v>0.56823276</v>
      </c>
      <c r="AL70" s="1023">
        <f t="shared" si="2"/>
        <v>0</v>
      </c>
      <c r="AM70" s="657" t="s">
        <v>488</v>
      </c>
    </row>
    <row r="71" spans="1:39" x14ac:dyDescent="0.25">
      <c r="A71" s="653" t="s">
        <v>239</v>
      </c>
      <c r="B71" s="644" t="s">
        <v>943</v>
      </c>
      <c r="C71" s="1028" t="s">
        <v>488</v>
      </c>
      <c r="D71" s="643" t="str">
        <f>D53</f>
        <v>нд</v>
      </c>
      <c r="E71" s="643" t="s">
        <v>488</v>
      </c>
      <c r="F71" s="643" t="s">
        <v>488</v>
      </c>
      <c r="G71" s="643" t="s">
        <v>488</v>
      </c>
      <c r="H71" s="643" t="s">
        <v>488</v>
      </c>
      <c r="I71" s="643" t="s">
        <v>488</v>
      </c>
      <c r="J71" s="643" t="s">
        <v>488</v>
      </c>
      <c r="K71" s="643" t="s">
        <v>488</v>
      </c>
      <c r="L71" s="643" t="s">
        <v>488</v>
      </c>
      <c r="M71" s="643" t="s">
        <v>488</v>
      </c>
      <c r="N71" s="643" t="s">
        <v>488</v>
      </c>
      <c r="O71" s="643" t="s">
        <v>488</v>
      </c>
      <c r="P71" s="643" t="s">
        <v>488</v>
      </c>
      <c r="Q71" s="775" t="str">
        <f>C71</f>
        <v>нд</v>
      </c>
      <c r="R71" s="775" t="str">
        <f>D71</f>
        <v>нд</v>
      </c>
      <c r="S71" s="643" t="s">
        <v>488</v>
      </c>
      <c r="T71" s="643" t="s">
        <v>488</v>
      </c>
      <c r="U71" s="1011" t="s">
        <v>488</v>
      </c>
      <c r="V71" s="643" t="s">
        <v>488</v>
      </c>
      <c r="W71" s="643" t="s">
        <v>488</v>
      </c>
      <c r="X71" s="643" t="s">
        <v>488</v>
      </c>
      <c r="Y71" s="1012" t="s">
        <v>488</v>
      </c>
      <c r="Z71" s="643" t="s">
        <v>488</v>
      </c>
      <c r="AA71" s="643" t="s">
        <v>488</v>
      </c>
      <c r="AB71" s="643" t="s">
        <v>488</v>
      </c>
      <c r="AC71" s="1020" t="s">
        <v>488</v>
      </c>
      <c r="AD71" s="643" t="s">
        <v>488</v>
      </c>
      <c r="AE71" s="643" t="s">
        <v>488</v>
      </c>
      <c r="AF71" s="643" t="s">
        <v>488</v>
      </c>
      <c r="AG71" s="643" t="s">
        <v>488</v>
      </c>
      <c r="AH71" s="643" t="s">
        <v>488</v>
      </c>
      <c r="AI71" s="643" t="s">
        <v>488</v>
      </c>
      <c r="AJ71" s="643" t="s">
        <v>488</v>
      </c>
      <c r="AK71" s="1020" t="s">
        <v>488</v>
      </c>
      <c r="AL71" s="1028" t="s">
        <v>488</v>
      </c>
      <c r="AM71" s="657" t="s">
        <v>488</v>
      </c>
    </row>
    <row r="72" spans="1:39" x14ac:dyDescent="0.25">
      <c r="A72" s="653" t="s">
        <v>240</v>
      </c>
      <c r="B72" s="644" t="s">
        <v>944</v>
      </c>
      <c r="C72" s="1028">
        <v>0.63</v>
      </c>
      <c r="D72" s="643">
        <v>0</v>
      </c>
      <c r="E72" s="643" t="s">
        <v>488</v>
      </c>
      <c r="F72" s="643" t="s">
        <v>488</v>
      </c>
      <c r="G72" s="643" t="s">
        <v>488</v>
      </c>
      <c r="H72" s="643" t="s">
        <v>488</v>
      </c>
      <c r="I72" s="643" t="s">
        <v>488</v>
      </c>
      <c r="J72" s="643" t="s">
        <v>488</v>
      </c>
      <c r="K72" s="643" t="s">
        <v>488</v>
      </c>
      <c r="L72" s="643" t="s">
        <v>488</v>
      </c>
      <c r="M72" s="643" t="s">
        <v>488</v>
      </c>
      <c r="N72" s="643" t="s">
        <v>488</v>
      </c>
      <c r="O72" s="643" t="s">
        <v>488</v>
      </c>
      <c r="P72" s="643" t="s">
        <v>488</v>
      </c>
      <c r="Q72" s="775">
        <f t="shared" ref="Q72:Q73" si="7">C72</f>
        <v>0.63</v>
      </c>
      <c r="R72" s="775">
        <f t="shared" ref="R72:R73" si="8">D72</f>
        <v>0</v>
      </c>
      <c r="S72" s="643" t="s">
        <v>488</v>
      </c>
      <c r="T72" s="643" t="s">
        <v>488</v>
      </c>
      <c r="U72" s="1011" t="s">
        <v>488</v>
      </c>
      <c r="V72" s="643" t="s">
        <v>488</v>
      </c>
      <c r="W72" s="643" t="s">
        <v>488</v>
      </c>
      <c r="X72" s="643" t="s">
        <v>488</v>
      </c>
      <c r="Y72" s="1012" t="s">
        <v>488</v>
      </c>
      <c r="Z72" s="643" t="s">
        <v>488</v>
      </c>
      <c r="AA72" s="643" t="s">
        <v>488</v>
      </c>
      <c r="AB72" s="643" t="s">
        <v>488</v>
      </c>
      <c r="AC72" s="1020" t="s">
        <v>488</v>
      </c>
      <c r="AD72" s="643" t="s">
        <v>488</v>
      </c>
      <c r="AE72" s="643" t="s">
        <v>488</v>
      </c>
      <c r="AF72" s="643" t="s">
        <v>488</v>
      </c>
      <c r="AG72" s="643" t="s">
        <v>488</v>
      </c>
      <c r="AH72" s="643" t="s">
        <v>488</v>
      </c>
      <c r="AI72" s="643" t="s">
        <v>488</v>
      </c>
      <c r="AJ72" s="643" t="s">
        <v>488</v>
      </c>
      <c r="AK72" s="1023">
        <f t="shared" si="2"/>
        <v>0.63</v>
      </c>
      <c r="AL72" s="1023">
        <f t="shared" si="2"/>
        <v>0</v>
      </c>
      <c r="AM72" s="657" t="s">
        <v>488</v>
      </c>
    </row>
    <row r="73" spans="1:39" x14ac:dyDescent="0.25">
      <c r="A73" s="653" t="s">
        <v>241</v>
      </c>
      <c r="B73" s="644" t="s">
        <v>155</v>
      </c>
      <c r="C73" s="1028" t="s">
        <v>488</v>
      </c>
      <c r="D73" s="643" t="s">
        <v>488</v>
      </c>
      <c r="E73" s="643" t="s">
        <v>488</v>
      </c>
      <c r="F73" s="643" t="s">
        <v>488</v>
      </c>
      <c r="G73" s="643" t="s">
        <v>488</v>
      </c>
      <c r="H73" s="643" t="s">
        <v>488</v>
      </c>
      <c r="I73" s="643" t="s">
        <v>488</v>
      </c>
      <c r="J73" s="643" t="s">
        <v>488</v>
      </c>
      <c r="K73" s="643" t="s">
        <v>488</v>
      </c>
      <c r="L73" s="643" t="s">
        <v>488</v>
      </c>
      <c r="M73" s="643" t="s">
        <v>488</v>
      </c>
      <c r="N73" s="643" t="s">
        <v>488</v>
      </c>
      <c r="O73" s="643" t="s">
        <v>488</v>
      </c>
      <c r="P73" s="643" t="s">
        <v>488</v>
      </c>
      <c r="Q73" s="775" t="str">
        <f t="shared" si="7"/>
        <v>нд</v>
      </c>
      <c r="R73" s="775" t="str">
        <f t="shared" si="8"/>
        <v>нд</v>
      </c>
      <c r="S73" s="643" t="s">
        <v>488</v>
      </c>
      <c r="T73" s="643" t="s">
        <v>488</v>
      </c>
      <c r="U73" s="1011" t="s">
        <v>488</v>
      </c>
      <c r="V73" s="643" t="s">
        <v>488</v>
      </c>
      <c r="W73" s="643" t="s">
        <v>488</v>
      </c>
      <c r="X73" s="643" t="s">
        <v>488</v>
      </c>
      <c r="Y73" s="1012" t="s">
        <v>488</v>
      </c>
      <c r="Z73" s="643" t="s">
        <v>488</v>
      </c>
      <c r="AA73" s="643" t="s">
        <v>488</v>
      </c>
      <c r="AB73" s="643" t="s">
        <v>488</v>
      </c>
      <c r="AC73" s="1020" t="s">
        <v>488</v>
      </c>
      <c r="AD73" s="643" t="s">
        <v>488</v>
      </c>
      <c r="AE73" s="643" t="s">
        <v>488</v>
      </c>
      <c r="AF73" s="643" t="s">
        <v>488</v>
      </c>
      <c r="AG73" s="643" t="s">
        <v>488</v>
      </c>
      <c r="AH73" s="643" t="s">
        <v>488</v>
      </c>
      <c r="AI73" s="643" t="s">
        <v>488</v>
      </c>
      <c r="AJ73" s="643" t="s">
        <v>488</v>
      </c>
      <c r="AK73" s="1020" t="s">
        <v>488</v>
      </c>
      <c r="AL73" s="643" t="s">
        <v>488</v>
      </c>
      <c r="AM73" s="657" t="s">
        <v>488</v>
      </c>
    </row>
    <row r="74" spans="1:39" x14ac:dyDescent="0.25">
      <c r="A74" s="653" t="s">
        <v>242</v>
      </c>
      <c r="B74" s="644" t="s">
        <v>961</v>
      </c>
      <c r="C74" s="1028" t="s">
        <v>488</v>
      </c>
      <c r="D74" s="1018" t="s">
        <v>488</v>
      </c>
      <c r="E74" s="643" t="s">
        <v>488</v>
      </c>
      <c r="F74" s="643" t="s">
        <v>488</v>
      </c>
      <c r="G74" s="643" t="s">
        <v>488</v>
      </c>
      <c r="H74" s="643" t="s">
        <v>488</v>
      </c>
      <c r="I74" s="643" t="s">
        <v>488</v>
      </c>
      <c r="J74" s="643" t="s">
        <v>488</v>
      </c>
      <c r="K74" s="643" t="s">
        <v>488</v>
      </c>
      <c r="L74" s="643" t="s">
        <v>488</v>
      </c>
      <c r="M74" s="643" t="s">
        <v>488</v>
      </c>
      <c r="N74" s="643" t="s">
        <v>488</v>
      </c>
      <c r="O74" s="643" t="s">
        <v>488</v>
      </c>
      <c r="P74" s="643" t="s">
        <v>488</v>
      </c>
      <c r="Q74" s="775" t="str">
        <f t="shared" si="6"/>
        <v>нд</v>
      </c>
      <c r="R74" s="643" t="s">
        <v>488</v>
      </c>
      <c r="S74" s="643" t="s">
        <v>488</v>
      </c>
      <c r="T74" s="643" t="s">
        <v>488</v>
      </c>
      <c r="U74" s="1011" t="s">
        <v>488</v>
      </c>
      <c r="V74" s="643" t="s">
        <v>488</v>
      </c>
      <c r="W74" s="643" t="s">
        <v>488</v>
      </c>
      <c r="X74" s="643" t="s">
        <v>488</v>
      </c>
      <c r="Y74" s="1012" t="s">
        <v>488</v>
      </c>
      <c r="Z74" s="643" t="s">
        <v>488</v>
      </c>
      <c r="AA74" s="643" t="s">
        <v>488</v>
      </c>
      <c r="AB74" s="643" t="s">
        <v>488</v>
      </c>
      <c r="AC74" s="1020" t="s">
        <v>488</v>
      </c>
      <c r="AD74" s="643" t="s">
        <v>488</v>
      </c>
      <c r="AE74" s="643" t="s">
        <v>488</v>
      </c>
      <c r="AF74" s="643" t="s">
        <v>488</v>
      </c>
      <c r="AG74" s="643" t="s">
        <v>488</v>
      </c>
      <c r="AH74" s="643" t="s">
        <v>488</v>
      </c>
      <c r="AI74" s="643" t="s">
        <v>488</v>
      </c>
      <c r="AJ74" s="643" t="s">
        <v>488</v>
      </c>
      <c r="AK74" s="1020" t="s">
        <v>488</v>
      </c>
      <c r="AL74" s="643" t="s">
        <v>488</v>
      </c>
      <c r="AM74" s="657" t="s">
        <v>488</v>
      </c>
    </row>
    <row r="75" spans="1:39" x14ac:dyDescent="0.25">
      <c r="A75" s="653" t="s">
        <v>1058</v>
      </c>
      <c r="B75" s="644" t="s">
        <v>948</v>
      </c>
      <c r="C75" s="1028" t="s">
        <v>488</v>
      </c>
      <c r="D75" s="643" t="s">
        <v>488</v>
      </c>
      <c r="E75" s="643" t="s">
        <v>488</v>
      </c>
      <c r="F75" s="643" t="s">
        <v>488</v>
      </c>
      <c r="G75" s="643" t="s">
        <v>488</v>
      </c>
      <c r="H75" s="643" t="s">
        <v>488</v>
      </c>
      <c r="I75" s="643" t="s">
        <v>488</v>
      </c>
      <c r="J75" s="643" t="s">
        <v>488</v>
      </c>
      <c r="K75" s="643" t="s">
        <v>488</v>
      </c>
      <c r="L75" s="643" t="s">
        <v>488</v>
      </c>
      <c r="M75" s="643" t="s">
        <v>488</v>
      </c>
      <c r="N75" s="643" t="s">
        <v>488</v>
      </c>
      <c r="O75" s="643" t="s">
        <v>488</v>
      </c>
      <c r="P75" s="643" t="s">
        <v>488</v>
      </c>
      <c r="Q75" s="775" t="str">
        <f t="shared" si="6"/>
        <v>нд</v>
      </c>
      <c r="R75" s="643" t="s">
        <v>488</v>
      </c>
      <c r="S75" s="643" t="s">
        <v>488</v>
      </c>
      <c r="T75" s="643" t="s">
        <v>488</v>
      </c>
      <c r="U75" s="1011" t="s">
        <v>488</v>
      </c>
      <c r="V75" s="643" t="s">
        <v>488</v>
      </c>
      <c r="W75" s="643" t="s">
        <v>488</v>
      </c>
      <c r="X75" s="643" t="s">
        <v>488</v>
      </c>
      <c r="Y75" s="643" t="s">
        <v>488</v>
      </c>
      <c r="Z75" s="643" t="s">
        <v>488</v>
      </c>
      <c r="AA75" s="643" t="s">
        <v>488</v>
      </c>
      <c r="AB75" s="643" t="s">
        <v>488</v>
      </c>
      <c r="AC75" s="1020" t="s">
        <v>488</v>
      </c>
      <c r="AD75" s="643" t="s">
        <v>488</v>
      </c>
      <c r="AE75" s="643" t="s">
        <v>488</v>
      </c>
      <c r="AF75" s="643" t="s">
        <v>488</v>
      </c>
      <c r="AG75" s="643" t="s">
        <v>488</v>
      </c>
      <c r="AH75" s="643" t="s">
        <v>488</v>
      </c>
      <c r="AI75" s="643" t="s">
        <v>488</v>
      </c>
      <c r="AJ75" s="643" t="s">
        <v>488</v>
      </c>
      <c r="AK75" s="1020" t="s">
        <v>488</v>
      </c>
      <c r="AL75" s="643" t="s">
        <v>488</v>
      </c>
      <c r="AM75" s="657" t="s">
        <v>488</v>
      </c>
    </row>
    <row r="76" spans="1:39" x14ac:dyDescent="0.25">
      <c r="A76" s="653" t="s">
        <v>1059</v>
      </c>
      <c r="B76" s="644" t="s">
        <v>962</v>
      </c>
      <c r="C76" s="1028" t="s">
        <v>488</v>
      </c>
      <c r="D76" s="643" t="s">
        <v>488</v>
      </c>
      <c r="E76" s="643" t="s">
        <v>488</v>
      </c>
      <c r="F76" s="643" t="s">
        <v>488</v>
      </c>
      <c r="G76" s="643" t="s">
        <v>488</v>
      </c>
      <c r="H76" s="643" t="s">
        <v>488</v>
      </c>
      <c r="I76" s="643" t="s">
        <v>488</v>
      </c>
      <c r="J76" s="643" t="s">
        <v>488</v>
      </c>
      <c r="K76" s="643" t="s">
        <v>488</v>
      </c>
      <c r="L76" s="643" t="s">
        <v>488</v>
      </c>
      <c r="M76" s="643" t="s">
        <v>488</v>
      </c>
      <c r="N76" s="643" t="s">
        <v>488</v>
      </c>
      <c r="O76" s="643" t="s">
        <v>488</v>
      </c>
      <c r="P76" s="643" t="s">
        <v>488</v>
      </c>
      <c r="Q76" s="775" t="str">
        <f t="shared" si="6"/>
        <v>нд</v>
      </c>
      <c r="R76" s="643" t="s">
        <v>488</v>
      </c>
      <c r="S76" s="643" t="s">
        <v>488</v>
      </c>
      <c r="T76" s="643" t="s">
        <v>488</v>
      </c>
      <c r="U76" s="1011" t="s">
        <v>488</v>
      </c>
      <c r="V76" s="643" t="s">
        <v>488</v>
      </c>
      <c r="W76" s="643" t="s">
        <v>488</v>
      </c>
      <c r="X76" s="643" t="s">
        <v>488</v>
      </c>
      <c r="Y76" s="643" t="s">
        <v>488</v>
      </c>
      <c r="Z76" s="643" t="s">
        <v>488</v>
      </c>
      <c r="AA76" s="643" t="s">
        <v>488</v>
      </c>
      <c r="AB76" s="643" t="s">
        <v>488</v>
      </c>
      <c r="AC76" s="1020" t="s">
        <v>488</v>
      </c>
      <c r="AD76" s="643" t="s">
        <v>488</v>
      </c>
      <c r="AE76" s="643" t="s">
        <v>488</v>
      </c>
      <c r="AF76" s="643" t="s">
        <v>488</v>
      </c>
      <c r="AG76" s="643" t="s">
        <v>488</v>
      </c>
      <c r="AH76" s="643" t="s">
        <v>488</v>
      </c>
      <c r="AI76" s="643" t="s">
        <v>488</v>
      </c>
      <c r="AJ76" s="643" t="s">
        <v>488</v>
      </c>
      <c r="AK76" s="1020" t="s">
        <v>488</v>
      </c>
      <c r="AL76" s="643" t="s">
        <v>488</v>
      </c>
      <c r="AM76" s="657" t="s">
        <v>488</v>
      </c>
    </row>
    <row r="77" spans="1:39" x14ac:dyDescent="0.25">
      <c r="A77" s="653" t="s">
        <v>1060</v>
      </c>
      <c r="B77" s="644" t="s">
        <v>953</v>
      </c>
      <c r="C77" s="1028" t="s">
        <v>488</v>
      </c>
      <c r="D77" s="643" t="s">
        <v>488</v>
      </c>
      <c r="E77" s="643" t="s">
        <v>488</v>
      </c>
      <c r="F77" s="643" t="s">
        <v>488</v>
      </c>
      <c r="G77" s="643" t="s">
        <v>488</v>
      </c>
      <c r="H77" s="643" t="s">
        <v>488</v>
      </c>
      <c r="I77" s="643" t="s">
        <v>488</v>
      </c>
      <c r="J77" s="643" t="s">
        <v>488</v>
      </c>
      <c r="K77" s="643" t="s">
        <v>488</v>
      </c>
      <c r="L77" s="643" t="s">
        <v>488</v>
      </c>
      <c r="M77" s="643" t="s">
        <v>488</v>
      </c>
      <c r="N77" s="643" t="s">
        <v>488</v>
      </c>
      <c r="O77" s="643" t="s">
        <v>488</v>
      </c>
      <c r="P77" s="643" t="s">
        <v>488</v>
      </c>
      <c r="Q77" s="775" t="str">
        <f t="shared" si="6"/>
        <v>нд</v>
      </c>
      <c r="R77" s="643" t="s">
        <v>488</v>
      </c>
      <c r="S77" s="643" t="s">
        <v>488</v>
      </c>
      <c r="T77" s="643" t="s">
        <v>488</v>
      </c>
      <c r="U77" s="1011" t="s">
        <v>488</v>
      </c>
      <c r="V77" s="643" t="s">
        <v>488</v>
      </c>
      <c r="W77" s="643" t="s">
        <v>488</v>
      </c>
      <c r="X77" s="643" t="s">
        <v>488</v>
      </c>
      <c r="Y77" s="643" t="s">
        <v>488</v>
      </c>
      <c r="Z77" s="643" t="s">
        <v>488</v>
      </c>
      <c r="AA77" s="643" t="s">
        <v>488</v>
      </c>
      <c r="AB77" s="643" t="s">
        <v>488</v>
      </c>
      <c r="AC77" s="1020" t="s">
        <v>488</v>
      </c>
      <c r="AD77" s="643" t="s">
        <v>488</v>
      </c>
      <c r="AE77" s="643" t="s">
        <v>488</v>
      </c>
      <c r="AF77" s="643" t="s">
        <v>488</v>
      </c>
      <c r="AG77" s="643" t="s">
        <v>488</v>
      </c>
      <c r="AH77" s="643" t="s">
        <v>488</v>
      </c>
      <c r="AI77" s="643" t="s">
        <v>488</v>
      </c>
      <c r="AJ77" s="643" t="s">
        <v>488</v>
      </c>
      <c r="AK77" s="1020" t="s">
        <v>488</v>
      </c>
      <c r="AL77" s="643" t="s">
        <v>488</v>
      </c>
      <c r="AM77" s="657" t="s">
        <v>488</v>
      </c>
    </row>
    <row r="78" spans="1:39" x14ac:dyDescent="0.25">
      <c r="A78" s="653" t="s">
        <v>1061</v>
      </c>
      <c r="B78" s="644" t="s">
        <v>954</v>
      </c>
      <c r="C78" s="1028" t="s">
        <v>488</v>
      </c>
      <c r="D78" s="643" t="s">
        <v>488</v>
      </c>
      <c r="E78" s="643" t="s">
        <v>488</v>
      </c>
      <c r="F78" s="643" t="s">
        <v>488</v>
      </c>
      <c r="G78" s="643" t="s">
        <v>488</v>
      </c>
      <c r="H78" s="643" t="s">
        <v>488</v>
      </c>
      <c r="I78" s="643" t="s">
        <v>488</v>
      </c>
      <c r="J78" s="643" t="s">
        <v>488</v>
      </c>
      <c r="K78" s="643" t="s">
        <v>488</v>
      </c>
      <c r="L78" s="643" t="s">
        <v>488</v>
      </c>
      <c r="M78" s="643" t="s">
        <v>488</v>
      </c>
      <c r="N78" s="643" t="s">
        <v>488</v>
      </c>
      <c r="O78" s="643" t="s">
        <v>488</v>
      </c>
      <c r="P78" s="643" t="s">
        <v>488</v>
      </c>
      <c r="Q78" s="775" t="str">
        <f t="shared" si="6"/>
        <v>нд</v>
      </c>
      <c r="R78" s="643" t="s">
        <v>488</v>
      </c>
      <c r="S78" s="643" t="s">
        <v>488</v>
      </c>
      <c r="T78" s="643" t="s">
        <v>488</v>
      </c>
      <c r="U78" s="1011" t="s">
        <v>488</v>
      </c>
      <c r="V78" s="643" t="s">
        <v>488</v>
      </c>
      <c r="W78" s="643" t="s">
        <v>488</v>
      </c>
      <c r="X78" s="643" t="s">
        <v>488</v>
      </c>
      <c r="Y78" s="643" t="s">
        <v>488</v>
      </c>
      <c r="Z78" s="643" t="s">
        <v>488</v>
      </c>
      <c r="AA78" s="643" t="s">
        <v>488</v>
      </c>
      <c r="AB78" s="643" t="s">
        <v>488</v>
      </c>
      <c r="AC78" s="1020" t="s">
        <v>488</v>
      </c>
      <c r="AD78" s="643" t="s">
        <v>488</v>
      </c>
      <c r="AE78" s="643" t="s">
        <v>488</v>
      </c>
      <c r="AF78" s="643" t="s">
        <v>488</v>
      </c>
      <c r="AG78" s="643" t="s">
        <v>488</v>
      </c>
      <c r="AH78" s="643" t="s">
        <v>488</v>
      </c>
      <c r="AI78" s="643" t="s">
        <v>488</v>
      </c>
      <c r="AJ78" s="643" t="s">
        <v>488</v>
      </c>
      <c r="AK78" s="1020" t="s">
        <v>488</v>
      </c>
      <c r="AL78" s="643" t="s">
        <v>488</v>
      </c>
      <c r="AM78" s="657" t="s">
        <v>488</v>
      </c>
    </row>
    <row r="79" spans="1:39" x14ac:dyDescent="0.25">
      <c r="A79" s="653" t="s">
        <v>1062</v>
      </c>
      <c r="B79" s="644" t="s">
        <v>955</v>
      </c>
      <c r="C79" s="1028" t="s">
        <v>488</v>
      </c>
      <c r="D79" s="643" t="s">
        <v>488</v>
      </c>
      <c r="E79" s="643" t="s">
        <v>488</v>
      </c>
      <c r="F79" s="643" t="s">
        <v>488</v>
      </c>
      <c r="G79" s="643" t="s">
        <v>488</v>
      </c>
      <c r="H79" s="643" t="s">
        <v>488</v>
      </c>
      <c r="I79" s="643" t="s">
        <v>488</v>
      </c>
      <c r="J79" s="643" t="s">
        <v>488</v>
      </c>
      <c r="K79" s="643" t="s">
        <v>488</v>
      </c>
      <c r="L79" s="643" t="s">
        <v>488</v>
      </c>
      <c r="M79" s="643" t="s">
        <v>488</v>
      </c>
      <c r="N79" s="643" t="s">
        <v>488</v>
      </c>
      <c r="O79" s="643" t="s">
        <v>488</v>
      </c>
      <c r="P79" s="643" t="s">
        <v>488</v>
      </c>
      <c r="Q79" s="775" t="str">
        <f t="shared" si="6"/>
        <v>нд</v>
      </c>
      <c r="R79" s="643" t="s">
        <v>488</v>
      </c>
      <c r="S79" s="643" t="s">
        <v>488</v>
      </c>
      <c r="T79" s="643" t="s">
        <v>488</v>
      </c>
      <c r="U79" s="1011" t="s">
        <v>488</v>
      </c>
      <c r="V79" s="643" t="s">
        <v>488</v>
      </c>
      <c r="W79" s="643" t="s">
        <v>488</v>
      </c>
      <c r="X79" s="643" t="s">
        <v>488</v>
      </c>
      <c r="Y79" s="643" t="s">
        <v>488</v>
      </c>
      <c r="Z79" s="643" t="s">
        <v>488</v>
      </c>
      <c r="AA79" s="643" t="s">
        <v>488</v>
      </c>
      <c r="AB79" s="643" t="s">
        <v>488</v>
      </c>
      <c r="AC79" s="1020" t="s">
        <v>488</v>
      </c>
      <c r="AD79" s="643" t="s">
        <v>488</v>
      </c>
      <c r="AE79" s="643" t="s">
        <v>488</v>
      </c>
      <c r="AF79" s="643" t="s">
        <v>488</v>
      </c>
      <c r="AG79" s="643" t="s">
        <v>488</v>
      </c>
      <c r="AH79" s="643" t="s">
        <v>488</v>
      </c>
      <c r="AI79" s="643" t="s">
        <v>488</v>
      </c>
      <c r="AJ79" s="643" t="s">
        <v>488</v>
      </c>
      <c r="AK79" s="1020" t="s">
        <v>488</v>
      </c>
      <c r="AL79" s="643" t="s">
        <v>488</v>
      </c>
      <c r="AM79" s="657" t="s">
        <v>488</v>
      </c>
    </row>
    <row r="80" spans="1:39" ht="31.5" x14ac:dyDescent="0.25">
      <c r="A80" s="644" t="s">
        <v>963</v>
      </c>
      <c r="B80" s="644" t="s">
        <v>957</v>
      </c>
      <c r="C80" s="1028" t="s">
        <v>488</v>
      </c>
      <c r="D80" s="643" t="s">
        <v>488</v>
      </c>
      <c r="E80" s="643" t="s">
        <v>488</v>
      </c>
      <c r="F80" s="643" t="s">
        <v>488</v>
      </c>
      <c r="G80" s="643" t="s">
        <v>488</v>
      </c>
      <c r="H80" s="643" t="s">
        <v>488</v>
      </c>
      <c r="I80" s="643" t="s">
        <v>488</v>
      </c>
      <c r="J80" s="643" t="s">
        <v>488</v>
      </c>
      <c r="K80" s="643" t="s">
        <v>488</v>
      </c>
      <c r="L80" s="643" t="s">
        <v>488</v>
      </c>
      <c r="M80" s="643" t="s">
        <v>488</v>
      </c>
      <c r="N80" s="643" t="s">
        <v>488</v>
      </c>
      <c r="O80" s="643" t="s">
        <v>488</v>
      </c>
      <c r="P80" s="643" t="s">
        <v>488</v>
      </c>
      <c r="Q80" s="775" t="str">
        <f t="shared" si="6"/>
        <v>нд</v>
      </c>
      <c r="R80" s="643" t="s">
        <v>488</v>
      </c>
      <c r="S80" s="643" t="s">
        <v>488</v>
      </c>
      <c r="T80" s="643" t="s">
        <v>488</v>
      </c>
      <c r="U80" s="1011" t="s">
        <v>488</v>
      </c>
      <c r="V80" s="643" t="s">
        <v>488</v>
      </c>
      <c r="W80" s="643" t="s">
        <v>488</v>
      </c>
      <c r="X80" s="643" t="s">
        <v>488</v>
      </c>
      <c r="Y80" s="643" t="s">
        <v>488</v>
      </c>
      <c r="Z80" s="643" t="s">
        <v>488</v>
      </c>
      <c r="AA80" s="643" t="s">
        <v>488</v>
      </c>
      <c r="AB80" s="643" t="s">
        <v>488</v>
      </c>
      <c r="AC80" s="1020" t="s">
        <v>488</v>
      </c>
      <c r="AD80" s="643" t="s">
        <v>488</v>
      </c>
      <c r="AE80" s="643" t="s">
        <v>488</v>
      </c>
      <c r="AF80" s="643" t="s">
        <v>488</v>
      </c>
      <c r="AG80" s="643" t="s">
        <v>488</v>
      </c>
      <c r="AH80" s="643" t="s">
        <v>488</v>
      </c>
      <c r="AI80" s="643" t="s">
        <v>488</v>
      </c>
      <c r="AJ80" s="643" t="s">
        <v>488</v>
      </c>
      <c r="AK80" s="1020" t="s">
        <v>488</v>
      </c>
      <c r="AL80" s="643" t="s">
        <v>488</v>
      </c>
      <c r="AM80" s="657" t="s">
        <v>488</v>
      </c>
    </row>
    <row r="81" spans="1:39" x14ac:dyDescent="0.25">
      <c r="A81" s="991">
        <v>8</v>
      </c>
      <c r="B81" s="991" t="s">
        <v>138</v>
      </c>
      <c r="C81" s="991"/>
      <c r="D81" s="991"/>
      <c r="E81" s="992"/>
      <c r="F81" s="992"/>
      <c r="G81" s="992"/>
      <c r="H81" s="992"/>
      <c r="I81" s="992"/>
      <c r="J81" s="992"/>
      <c r="K81" s="992"/>
      <c r="L81" s="992"/>
      <c r="M81" s="992"/>
      <c r="N81" s="992"/>
      <c r="O81" s="992"/>
      <c r="P81" s="992"/>
      <c r="Q81" s="993"/>
      <c r="R81" s="992"/>
      <c r="S81" s="992"/>
      <c r="T81" s="992"/>
      <c r="U81" s="992"/>
      <c r="V81" s="992"/>
      <c r="W81" s="992"/>
      <c r="X81" s="992"/>
      <c r="Y81" s="992"/>
      <c r="Z81" s="992"/>
      <c r="AA81" s="992"/>
      <c r="AB81" s="992"/>
      <c r="AC81" s="992"/>
      <c r="AD81" s="992"/>
      <c r="AE81" s="992"/>
      <c r="AF81" s="992"/>
      <c r="AG81" s="992"/>
      <c r="AH81" s="992"/>
      <c r="AI81" s="992"/>
      <c r="AJ81" s="992"/>
      <c r="AK81" s="994"/>
      <c r="AL81" s="994"/>
      <c r="AM81" s="994"/>
    </row>
    <row r="82" spans="1:39" x14ac:dyDescent="0.25">
      <c r="A82" s="653" t="s">
        <v>780</v>
      </c>
      <c r="B82" s="644" t="s">
        <v>159</v>
      </c>
      <c r="C82" s="658" t="s">
        <v>488</v>
      </c>
      <c r="D82" s="658" t="s">
        <v>488</v>
      </c>
      <c r="E82" s="658" t="s">
        <v>488</v>
      </c>
      <c r="F82" s="658" t="s">
        <v>488</v>
      </c>
      <c r="G82" s="658" t="s">
        <v>488</v>
      </c>
      <c r="H82" s="658" t="s">
        <v>488</v>
      </c>
      <c r="I82" s="658" t="s">
        <v>488</v>
      </c>
      <c r="J82" s="658" t="s">
        <v>488</v>
      </c>
      <c r="K82" s="658" t="s">
        <v>488</v>
      </c>
      <c r="L82" s="658" t="s">
        <v>488</v>
      </c>
      <c r="M82" s="658" t="s">
        <v>488</v>
      </c>
      <c r="N82" s="658" t="s">
        <v>488</v>
      </c>
      <c r="O82" s="658" t="s">
        <v>488</v>
      </c>
      <c r="P82" s="658" t="s">
        <v>488</v>
      </c>
      <c r="Q82" s="775" t="str">
        <f t="shared" si="6"/>
        <v>нд</v>
      </c>
      <c r="R82" s="658" t="s">
        <v>488</v>
      </c>
      <c r="S82" s="658" t="s">
        <v>488</v>
      </c>
      <c r="T82" s="643" t="s">
        <v>488</v>
      </c>
      <c r="U82" s="1011" t="s">
        <v>488</v>
      </c>
      <c r="V82" s="643" t="s">
        <v>488</v>
      </c>
      <c r="W82" s="643" t="s">
        <v>488</v>
      </c>
      <c r="X82" s="643" t="s">
        <v>488</v>
      </c>
      <c r="Y82" s="1012" t="s">
        <v>488</v>
      </c>
      <c r="Z82" s="643" t="s">
        <v>488</v>
      </c>
      <c r="AA82" s="643" t="s">
        <v>488</v>
      </c>
      <c r="AB82" s="643" t="s">
        <v>488</v>
      </c>
      <c r="AC82" s="1012" t="str">
        <f>D82</f>
        <v>нд</v>
      </c>
      <c r="AD82" s="643" t="s">
        <v>488</v>
      </c>
      <c r="AE82" s="643" t="s">
        <v>488</v>
      </c>
      <c r="AF82" s="643" t="s">
        <v>488</v>
      </c>
      <c r="AG82" s="643" t="s">
        <v>488</v>
      </c>
      <c r="AH82" s="643" t="s">
        <v>488</v>
      </c>
      <c r="AI82" s="643" t="s">
        <v>488</v>
      </c>
      <c r="AJ82" s="643" t="s">
        <v>488</v>
      </c>
      <c r="AK82" s="1020" t="s">
        <v>488</v>
      </c>
      <c r="AL82" s="657">
        <f t="shared" si="2"/>
        <v>0</v>
      </c>
      <c r="AM82" s="657" t="s">
        <v>488</v>
      </c>
    </row>
    <row r="83" spans="1:39" x14ac:dyDescent="0.25">
      <c r="A83" s="653" t="s">
        <v>781</v>
      </c>
      <c r="B83" s="644" t="s">
        <v>944</v>
      </c>
      <c r="C83" s="658" t="s">
        <v>488</v>
      </c>
      <c r="D83" s="658" t="s">
        <v>488</v>
      </c>
      <c r="E83" s="643" t="s">
        <v>488</v>
      </c>
      <c r="F83" s="643" t="s">
        <v>488</v>
      </c>
      <c r="G83" s="643" t="s">
        <v>488</v>
      </c>
      <c r="H83" s="643" t="s">
        <v>488</v>
      </c>
      <c r="I83" s="643" t="s">
        <v>488</v>
      </c>
      <c r="J83" s="643" t="s">
        <v>488</v>
      </c>
      <c r="K83" s="643" t="s">
        <v>488</v>
      </c>
      <c r="L83" s="643" t="s">
        <v>488</v>
      </c>
      <c r="M83" s="643" t="s">
        <v>488</v>
      </c>
      <c r="N83" s="643" t="s">
        <v>488</v>
      </c>
      <c r="O83" s="643" t="s">
        <v>488</v>
      </c>
      <c r="P83" s="643" t="s">
        <v>488</v>
      </c>
      <c r="Q83" s="775" t="str">
        <f t="shared" si="6"/>
        <v>нд</v>
      </c>
      <c r="R83" s="643" t="s">
        <v>488</v>
      </c>
      <c r="S83" s="643" t="s">
        <v>488</v>
      </c>
      <c r="T83" s="643" t="s">
        <v>488</v>
      </c>
      <c r="U83" s="1011" t="s">
        <v>488</v>
      </c>
      <c r="V83" s="643" t="s">
        <v>488</v>
      </c>
      <c r="W83" s="643" t="s">
        <v>488</v>
      </c>
      <c r="X83" s="643" t="s">
        <v>488</v>
      </c>
      <c r="Y83" s="1012" t="s">
        <v>488</v>
      </c>
      <c r="Z83" s="643" t="s">
        <v>488</v>
      </c>
      <c r="AA83" s="643" t="s">
        <v>488</v>
      </c>
      <c r="AB83" s="643" t="s">
        <v>488</v>
      </c>
      <c r="AC83" s="643" t="s">
        <v>488</v>
      </c>
      <c r="AD83" s="643" t="s">
        <v>488</v>
      </c>
      <c r="AE83" s="643" t="s">
        <v>488</v>
      </c>
      <c r="AF83" s="643" t="s">
        <v>488</v>
      </c>
      <c r="AG83" s="643" t="s">
        <v>488</v>
      </c>
      <c r="AH83" s="643" t="s">
        <v>488</v>
      </c>
      <c r="AI83" s="643" t="s">
        <v>488</v>
      </c>
      <c r="AJ83" s="643" t="s">
        <v>488</v>
      </c>
      <c r="AK83" s="1020" t="s">
        <v>488</v>
      </c>
      <c r="AL83" s="643" t="s">
        <v>488</v>
      </c>
      <c r="AM83" s="657" t="s">
        <v>488</v>
      </c>
    </row>
    <row r="84" spans="1:39" x14ac:dyDescent="0.25">
      <c r="A84" s="653" t="s">
        <v>782</v>
      </c>
      <c r="B84" s="644" t="s">
        <v>155</v>
      </c>
      <c r="C84" s="658" t="s">
        <v>488</v>
      </c>
      <c r="D84" s="658" t="s">
        <v>488</v>
      </c>
      <c r="E84" s="643" t="s">
        <v>488</v>
      </c>
      <c r="F84" s="643" t="s">
        <v>488</v>
      </c>
      <c r="G84" s="643" t="s">
        <v>488</v>
      </c>
      <c r="H84" s="643" t="s">
        <v>488</v>
      </c>
      <c r="I84" s="643" t="s">
        <v>488</v>
      </c>
      <c r="J84" s="643" t="s">
        <v>488</v>
      </c>
      <c r="K84" s="643" t="s">
        <v>488</v>
      </c>
      <c r="L84" s="643" t="s">
        <v>488</v>
      </c>
      <c r="M84" s="643" t="s">
        <v>488</v>
      </c>
      <c r="N84" s="643" t="s">
        <v>488</v>
      </c>
      <c r="O84" s="643" t="s">
        <v>488</v>
      </c>
      <c r="P84" s="643" t="s">
        <v>488</v>
      </c>
      <c r="Q84" s="775" t="str">
        <f t="shared" si="6"/>
        <v>нд</v>
      </c>
      <c r="R84" s="643" t="s">
        <v>488</v>
      </c>
      <c r="S84" s="643" t="s">
        <v>488</v>
      </c>
      <c r="T84" s="643" t="s">
        <v>488</v>
      </c>
      <c r="U84" s="1011" t="s">
        <v>488</v>
      </c>
      <c r="V84" s="643" t="s">
        <v>488</v>
      </c>
      <c r="W84" s="643" t="s">
        <v>488</v>
      </c>
      <c r="X84" s="643" t="s">
        <v>488</v>
      </c>
      <c r="Y84" s="1012" t="s">
        <v>488</v>
      </c>
      <c r="Z84" s="643" t="s">
        <v>488</v>
      </c>
      <c r="AA84" s="643" t="s">
        <v>488</v>
      </c>
      <c r="AB84" s="643" t="s">
        <v>488</v>
      </c>
      <c r="AC84" s="643" t="s">
        <v>488</v>
      </c>
      <c r="AD84" s="643" t="s">
        <v>488</v>
      </c>
      <c r="AE84" s="643" t="s">
        <v>488</v>
      </c>
      <c r="AF84" s="643" t="s">
        <v>488</v>
      </c>
      <c r="AG84" s="643" t="s">
        <v>488</v>
      </c>
      <c r="AH84" s="643" t="s">
        <v>488</v>
      </c>
      <c r="AI84" s="643" t="s">
        <v>488</v>
      </c>
      <c r="AJ84" s="643" t="s">
        <v>488</v>
      </c>
      <c r="AK84" s="1020" t="s">
        <v>488</v>
      </c>
      <c r="AL84" s="643" t="s">
        <v>488</v>
      </c>
      <c r="AM84" s="657" t="s">
        <v>488</v>
      </c>
    </row>
    <row r="85" spans="1:39" x14ac:dyDescent="0.25">
      <c r="A85" s="653" t="s">
        <v>783</v>
      </c>
      <c r="B85" s="644" t="s">
        <v>948</v>
      </c>
      <c r="C85" s="658" t="s">
        <v>488</v>
      </c>
      <c r="D85" s="658" t="s">
        <v>488</v>
      </c>
      <c r="E85" s="643" t="s">
        <v>488</v>
      </c>
      <c r="F85" s="643" t="s">
        <v>488</v>
      </c>
      <c r="G85" s="643" t="s">
        <v>488</v>
      </c>
      <c r="H85" s="643" t="s">
        <v>488</v>
      </c>
      <c r="I85" s="643" t="s">
        <v>488</v>
      </c>
      <c r="J85" s="643" t="s">
        <v>488</v>
      </c>
      <c r="K85" s="643" t="s">
        <v>488</v>
      </c>
      <c r="L85" s="643" t="s">
        <v>488</v>
      </c>
      <c r="M85" s="643" t="s">
        <v>488</v>
      </c>
      <c r="N85" s="643" t="s">
        <v>488</v>
      </c>
      <c r="O85" s="643" t="s">
        <v>488</v>
      </c>
      <c r="P85" s="643" t="s">
        <v>488</v>
      </c>
      <c r="Q85" s="775" t="str">
        <f t="shared" si="6"/>
        <v>нд</v>
      </c>
      <c r="R85" s="643" t="s">
        <v>488</v>
      </c>
      <c r="S85" s="643" t="s">
        <v>488</v>
      </c>
      <c r="T85" s="643" t="s">
        <v>488</v>
      </c>
      <c r="U85" s="1011" t="s">
        <v>488</v>
      </c>
      <c r="V85" s="643" t="s">
        <v>488</v>
      </c>
      <c r="W85" s="643" t="s">
        <v>488</v>
      </c>
      <c r="X85" s="643" t="s">
        <v>488</v>
      </c>
      <c r="Y85" s="1012" t="s">
        <v>488</v>
      </c>
      <c r="Z85" s="643" t="s">
        <v>488</v>
      </c>
      <c r="AA85" s="643" t="s">
        <v>488</v>
      </c>
      <c r="AB85" s="643" t="s">
        <v>488</v>
      </c>
      <c r="AC85" s="643" t="s">
        <v>488</v>
      </c>
      <c r="AD85" s="643" t="s">
        <v>488</v>
      </c>
      <c r="AE85" s="643" t="s">
        <v>488</v>
      </c>
      <c r="AF85" s="643" t="s">
        <v>488</v>
      </c>
      <c r="AG85" s="643" t="s">
        <v>488</v>
      </c>
      <c r="AH85" s="643" t="s">
        <v>488</v>
      </c>
      <c r="AI85" s="643" t="s">
        <v>488</v>
      </c>
      <c r="AJ85" s="643" t="s">
        <v>488</v>
      </c>
      <c r="AK85" s="1020" t="s">
        <v>488</v>
      </c>
      <c r="AL85" s="643" t="s">
        <v>488</v>
      </c>
      <c r="AM85" s="657" t="s">
        <v>488</v>
      </c>
    </row>
    <row r="86" spans="1:39" x14ac:dyDescent="0.25">
      <c r="A86" s="653" t="s">
        <v>1063</v>
      </c>
      <c r="B86" s="644" t="s">
        <v>962</v>
      </c>
      <c r="C86" s="658" t="s">
        <v>488</v>
      </c>
      <c r="D86" s="658" t="s">
        <v>488</v>
      </c>
      <c r="E86" s="643" t="s">
        <v>488</v>
      </c>
      <c r="F86" s="643" t="s">
        <v>488</v>
      </c>
      <c r="G86" s="643" t="s">
        <v>488</v>
      </c>
      <c r="H86" s="643" t="s">
        <v>488</v>
      </c>
      <c r="I86" s="643" t="s">
        <v>488</v>
      </c>
      <c r="J86" s="643" t="s">
        <v>488</v>
      </c>
      <c r="K86" s="643" t="s">
        <v>488</v>
      </c>
      <c r="L86" s="643" t="s">
        <v>488</v>
      </c>
      <c r="M86" s="643" t="s">
        <v>488</v>
      </c>
      <c r="N86" s="643" t="s">
        <v>488</v>
      </c>
      <c r="O86" s="643" t="s">
        <v>488</v>
      </c>
      <c r="P86" s="643" t="s">
        <v>488</v>
      </c>
      <c r="Q86" s="775" t="str">
        <f t="shared" si="6"/>
        <v>нд</v>
      </c>
      <c r="R86" s="643" t="s">
        <v>488</v>
      </c>
      <c r="S86" s="643" t="s">
        <v>488</v>
      </c>
      <c r="T86" s="643" t="s">
        <v>488</v>
      </c>
      <c r="U86" s="1011" t="s">
        <v>488</v>
      </c>
      <c r="V86" s="643" t="s">
        <v>488</v>
      </c>
      <c r="W86" s="643" t="s">
        <v>488</v>
      </c>
      <c r="X86" s="643" t="s">
        <v>488</v>
      </c>
      <c r="Y86" s="1012" t="s">
        <v>488</v>
      </c>
      <c r="Z86" s="643" t="s">
        <v>488</v>
      </c>
      <c r="AA86" s="643" t="s">
        <v>488</v>
      </c>
      <c r="AB86" s="643" t="s">
        <v>488</v>
      </c>
      <c r="AC86" s="643" t="s">
        <v>488</v>
      </c>
      <c r="AD86" s="643" t="s">
        <v>488</v>
      </c>
      <c r="AE86" s="643" t="s">
        <v>488</v>
      </c>
      <c r="AF86" s="643" t="s">
        <v>488</v>
      </c>
      <c r="AG86" s="643" t="s">
        <v>488</v>
      </c>
      <c r="AH86" s="643" t="s">
        <v>488</v>
      </c>
      <c r="AI86" s="643" t="s">
        <v>488</v>
      </c>
      <c r="AJ86" s="643" t="s">
        <v>488</v>
      </c>
      <c r="AK86" s="1020" t="s">
        <v>488</v>
      </c>
      <c r="AL86" s="643" t="s">
        <v>488</v>
      </c>
      <c r="AM86" s="657" t="s">
        <v>488</v>
      </c>
    </row>
    <row r="87" spans="1:39" x14ac:dyDescent="0.25">
      <c r="A87" s="653" t="s">
        <v>1064</v>
      </c>
      <c r="B87" s="644" t="s">
        <v>953</v>
      </c>
      <c r="C87" s="658" t="s">
        <v>488</v>
      </c>
      <c r="D87" s="658" t="s">
        <v>488</v>
      </c>
      <c r="E87" s="643" t="s">
        <v>488</v>
      </c>
      <c r="F87" s="643" t="s">
        <v>488</v>
      </c>
      <c r="G87" s="643" t="s">
        <v>488</v>
      </c>
      <c r="H87" s="643" t="s">
        <v>488</v>
      </c>
      <c r="I87" s="643" t="s">
        <v>488</v>
      </c>
      <c r="J87" s="643" t="s">
        <v>488</v>
      </c>
      <c r="K87" s="643" t="s">
        <v>488</v>
      </c>
      <c r="L87" s="643" t="s">
        <v>488</v>
      </c>
      <c r="M87" s="643" t="s">
        <v>488</v>
      </c>
      <c r="N87" s="643" t="s">
        <v>488</v>
      </c>
      <c r="O87" s="643" t="s">
        <v>488</v>
      </c>
      <c r="P87" s="643" t="s">
        <v>488</v>
      </c>
      <c r="Q87" s="775" t="str">
        <f t="shared" si="6"/>
        <v>нд</v>
      </c>
      <c r="R87" s="643" t="s">
        <v>488</v>
      </c>
      <c r="S87" s="643" t="s">
        <v>488</v>
      </c>
      <c r="T87" s="643" t="s">
        <v>488</v>
      </c>
      <c r="U87" s="1011" t="s">
        <v>488</v>
      </c>
      <c r="V87" s="643" t="s">
        <v>488</v>
      </c>
      <c r="W87" s="643" t="s">
        <v>488</v>
      </c>
      <c r="X87" s="643" t="s">
        <v>488</v>
      </c>
      <c r="Y87" s="1012" t="s">
        <v>488</v>
      </c>
      <c r="Z87" s="643" t="s">
        <v>488</v>
      </c>
      <c r="AA87" s="643" t="s">
        <v>488</v>
      </c>
      <c r="AB87" s="643" t="s">
        <v>488</v>
      </c>
      <c r="AC87" s="643" t="s">
        <v>488</v>
      </c>
      <c r="AD87" s="643" t="s">
        <v>488</v>
      </c>
      <c r="AE87" s="643" t="s">
        <v>488</v>
      </c>
      <c r="AF87" s="643" t="s">
        <v>488</v>
      </c>
      <c r="AG87" s="643" t="s">
        <v>488</v>
      </c>
      <c r="AH87" s="643" t="s">
        <v>488</v>
      </c>
      <c r="AI87" s="643" t="s">
        <v>488</v>
      </c>
      <c r="AJ87" s="643" t="s">
        <v>488</v>
      </c>
      <c r="AK87" s="1020" t="s">
        <v>488</v>
      </c>
      <c r="AL87" s="643" t="s">
        <v>488</v>
      </c>
      <c r="AM87" s="657" t="s">
        <v>488</v>
      </c>
    </row>
    <row r="88" spans="1:39" x14ac:dyDescent="0.25">
      <c r="A88" s="653" t="s">
        <v>1065</v>
      </c>
      <c r="B88" s="644" t="s">
        <v>954</v>
      </c>
      <c r="C88" s="658" t="s">
        <v>488</v>
      </c>
      <c r="D88" s="658" t="s">
        <v>488</v>
      </c>
      <c r="E88" s="643" t="s">
        <v>488</v>
      </c>
      <c r="F88" s="643" t="s">
        <v>488</v>
      </c>
      <c r="G88" s="643" t="s">
        <v>488</v>
      </c>
      <c r="H88" s="643" t="s">
        <v>488</v>
      </c>
      <c r="I88" s="643" t="s">
        <v>488</v>
      </c>
      <c r="J88" s="643" t="s">
        <v>488</v>
      </c>
      <c r="K88" s="643" t="s">
        <v>488</v>
      </c>
      <c r="L88" s="643" t="s">
        <v>488</v>
      </c>
      <c r="M88" s="643" t="s">
        <v>488</v>
      </c>
      <c r="N88" s="643" t="s">
        <v>488</v>
      </c>
      <c r="O88" s="643" t="s">
        <v>488</v>
      </c>
      <c r="P88" s="643" t="s">
        <v>488</v>
      </c>
      <c r="Q88" s="775" t="str">
        <f t="shared" si="6"/>
        <v>нд</v>
      </c>
      <c r="R88" s="643" t="s">
        <v>488</v>
      </c>
      <c r="S88" s="643" t="s">
        <v>488</v>
      </c>
      <c r="T88" s="643" t="s">
        <v>488</v>
      </c>
      <c r="U88" s="1011" t="s">
        <v>488</v>
      </c>
      <c r="V88" s="643" t="s">
        <v>488</v>
      </c>
      <c r="W88" s="643" t="s">
        <v>488</v>
      </c>
      <c r="X88" s="643" t="s">
        <v>488</v>
      </c>
      <c r="Y88" s="1012" t="s">
        <v>488</v>
      </c>
      <c r="Z88" s="643" t="s">
        <v>488</v>
      </c>
      <c r="AA88" s="643" t="s">
        <v>488</v>
      </c>
      <c r="AB88" s="643" t="s">
        <v>488</v>
      </c>
      <c r="AC88" s="643" t="s">
        <v>488</v>
      </c>
      <c r="AD88" s="643" t="s">
        <v>488</v>
      </c>
      <c r="AE88" s="643" t="s">
        <v>488</v>
      </c>
      <c r="AF88" s="643" t="s">
        <v>488</v>
      </c>
      <c r="AG88" s="643" t="s">
        <v>488</v>
      </c>
      <c r="AH88" s="643" t="s">
        <v>488</v>
      </c>
      <c r="AI88" s="643" t="s">
        <v>488</v>
      </c>
      <c r="AJ88" s="643" t="s">
        <v>488</v>
      </c>
      <c r="AK88" s="1020" t="s">
        <v>488</v>
      </c>
      <c r="AL88" s="643" t="s">
        <v>488</v>
      </c>
      <c r="AM88" s="657" t="s">
        <v>488</v>
      </c>
    </row>
    <row r="89" spans="1:39" x14ac:dyDescent="0.25">
      <c r="A89" s="653" t="s">
        <v>1066</v>
      </c>
      <c r="B89" s="644" t="s">
        <v>955</v>
      </c>
      <c r="C89" s="658" t="s">
        <v>488</v>
      </c>
      <c r="D89" s="658" t="s">
        <v>488</v>
      </c>
      <c r="E89" s="643" t="s">
        <v>488</v>
      </c>
      <c r="F89" s="643" t="s">
        <v>488</v>
      </c>
      <c r="G89" s="643" t="s">
        <v>488</v>
      </c>
      <c r="H89" s="643" t="s">
        <v>488</v>
      </c>
      <c r="I89" s="643" t="s">
        <v>488</v>
      </c>
      <c r="J89" s="643" t="s">
        <v>488</v>
      </c>
      <c r="K89" s="643" t="s">
        <v>488</v>
      </c>
      <c r="L89" s="643" t="s">
        <v>488</v>
      </c>
      <c r="M89" s="643" t="s">
        <v>488</v>
      </c>
      <c r="N89" s="643" t="s">
        <v>488</v>
      </c>
      <c r="O89" s="643" t="s">
        <v>488</v>
      </c>
      <c r="P89" s="643" t="s">
        <v>488</v>
      </c>
      <c r="Q89" s="775" t="str">
        <f t="shared" si="6"/>
        <v>нд</v>
      </c>
      <c r="R89" s="643" t="s">
        <v>488</v>
      </c>
      <c r="S89" s="643" t="s">
        <v>488</v>
      </c>
      <c r="T89" s="643" t="s">
        <v>488</v>
      </c>
      <c r="U89" s="1011" t="s">
        <v>488</v>
      </c>
      <c r="V89" s="643" t="s">
        <v>488</v>
      </c>
      <c r="W89" s="643" t="s">
        <v>488</v>
      </c>
      <c r="X89" s="643" t="s">
        <v>488</v>
      </c>
      <c r="Y89" s="1012" t="s">
        <v>488</v>
      </c>
      <c r="Z89" s="643" t="s">
        <v>488</v>
      </c>
      <c r="AA89" s="643" t="s">
        <v>488</v>
      </c>
      <c r="AB89" s="643" t="s">
        <v>488</v>
      </c>
      <c r="AC89" s="643" t="s">
        <v>488</v>
      </c>
      <c r="AD89" s="643" t="s">
        <v>488</v>
      </c>
      <c r="AE89" s="643" t="s">
        <v>488</v>
      </c>
      <c r="AF89" s="643" t="s">
        <v>488</v>
      </c>
      <c r="AG89" s="643" t="s">
        <v>488</v>
      </c>
      <c r="AH89" s="643" t="s">
        <v>488</v>
      </c>
      <c r="AI89" s="643" t="s">
        <v>488</v>
      </c>
      <c r="AJ89" s="643" t="s">
        <v>488</v>
      </c>
      <c r="AK89" s="1020" t="s">
        <v>488</v>
      </c>
      <c r="AL89" s="643" t="s">
        <v>488</v>
      </c>
      <c r="AM89" s="657" t="s">
        <v>488</v>
      </c>
    </row>
    <row r="90" spans="1:39" ht="31.5" x14ac:dyDescent="0.25">
      <c r="A90" s="653" t="s">
        <v>1163</v>
      </c>
      <c r="B90" s="644" t="s">
        <v>945</v>
      </c>
      <c r="C90" s="658" t="s">
        <v>488</v>
      </c>
      <c r="D90" s="658" t="s">
        <v>488</v>
      </c>
      <c r="E90" s="643" t="s">
        <v>488</v>
      </c>
      <c r="F90" s="643" t="s">
        <v>488</v>
      </c>
      <c r="G90" s="643" t="s">
        <v>488</v>
      </c>
      <c r="H90" s="643" t="s">
        <v>488</v>
      </c>
      <c r="I90" s="643" t="s">
        <v>488</v>
      </c>
      <c r="J90" s="643" t="s">
        <v>488</v>
      </c>
      <c r="K90" s="643" t="s">
        <v>488</v>
      </c>
      <c r="L90" s="643" t="s">
        <v>488</v>
      </c>
      <c r="M90" s="643" t="s">
        <v>488</v>
      </c>
      <c r="N90" s="643" t="s">
        <v>488</v>
      </c>
      <c r="O90" s="643" t="s">
        <v>488</v>
      </c>
      <c r="P90" s="643" t="s">
        <v>488</v>
      </c>
      <c r="Q90" s="775" t="str">
        <f t="shared" si="6"/>
        <v>нд</v>
      </c>
      <c r="R90" s="643" t="s">
        <v>488</v>
      </c>
      <c r="S90" s="643" t="s">
        <v>488</v>
      </c>
      <c r="T90" s="643" t="s">
        <v>488</v>
      </c>
      <c r="U90" s="1011" t="s">
        <v>488</v>
      </c>
      <c r="V90" s="643" t="s">
        <v>488</v>
      </c>
      <c r="W90" s="643" t="s">
        <v>488</v>
      </c>
      <c r="X90" s="643" t="s">
        <v>488</v>
      </c>
      <c r="Y90" s="1012" t="s">
        <v>488</v>
      </c>
      <c r="Z90" s="643" t="s">
        <v>488</v>
      </c>
      <c r="AA90" s="643" t="s">
        <v>488</v>
      </c>
      <c r="AB90" s="643" t="s">
        <v>488</v>
      </c>
      <c r="AC90" s="1012" t="str">
        <f>D90</f>
        <v>нд</v>
      </c>
      <c r="AD90" s="643" t="s">
        <v>488</v>
      </c>
      <c r="AE90" s="643" t="s">
        <v>488</v>
      </c>
      <c r="AF90" s="643" t="s">
        <v>488</v>
      </c>
      <c r="AG90" s="643" t="s">
        <v>488</v>
      </c>
      <c r="AH90" s="643" t="s">
        <v>488</v>
      </c>
      <c r="AI90" s="643" t="s">
        <v>488</v>
      </c>
      <c r="AJ90" s="643" t="s">
        <v>488</v>
      </c>
      <c r="AK90" s="1020" t="s">
        <v>488</v>
      </c>
      <c r="AL90" s="643" t="s">
        <v>488</v>
      </c>
      <c r="AM90" s="657" t="s">
        <v>488</v>
      </c>
    </row>
    <row r="91" spans="1:39" ht="31.5" x14ac:dyDescent="0.25">
      <c r="A91" s="653" t="s">
        <v>1164</v>
      </c>
      <c r="B91" s="644" t="s">
        <v>946</v>
      </c>
      <c r="C91" s="658" t="s">
        <v>488</v>
      </c>
      <c r="D91" s="658" t="s">
        <v>488</v>
      </c>
      <c r="E91" s="643" t="s">
        <v>488</v>
      </c>
      <c r="F91" s="643" t="s">
        <v>488</v>
      </c>
      <c r="G91" s="643" t="s">
        <v>488</v>
      </c>
      <c r="H91" s="643" t="s">
        <v>488</v>
      </c>
      <c r="I91" s="643" t="s">
        <v>488</v>
      </c>
      <c r="J91" s="643" t="s">
        <v>488</v>
      </c>
      <c r="K91" s="643" t="s">
        <v>488</v>
      </c>
      <c r="L91" s="643" t="s">
        <v>488</v>
      </c>
      <c r="M91" s="643" t="s">
        <v>488</v>
      </c>
      <c r="N91" s="643" t="s">
        <v>488</v>
      </c>
      <c r="O91" s="643" t="s">
        <v>488</v>
      </c>
      <c r="P91" s="643" t="s">
        <v>488</v>
      </c>
      <c r="Q91" s="775" t="str">
        <f t="shared" si="6"/>
        <v>нд</v>
      </c>
      <c r="R91" s="643" t="s">
        <v>488</v>
      </c>
      <c r="S91" s="643" t="s">
        <v>488</v>
      </c>
      <c r="T91" s="643" t="s">
        <v>488</v>
      </c>
      <c r="U91" s="1011" t="s">
        <v>488</v>
      </c>
      <c r="V91" s="643" t="s">
        <v>488</v>
      </c>
      <c r="W91" s="643" t="s">
        <v>488</v>
      </c>
      <c r="X91" s="643" t="s">
        <v>488</v>
      </c>
      <c r="Y91" s="1012" t="s">
        <v>488</v>
      </c>
      <c r="Z91" s="643" t="s">
        <v>488</v>
      </c>
      <c r="AA91" s="643" t="s">
        <v>488</v>
      </c>
      <c r="AB91" s="643" t="s">
        <v>488</v>
      </c>
      <c r="AC91" s="643" t="s">
        <v>488</v>
      </c>
      <c r="AD91" s="643" t="s">
        <v>488</v>
      </c>
      <c r="AE91" s="643" t="s">
        <v>488</v>
      </c>
      <c r="AF91" s="643" t="s">
        <v>488</v>
      </c>
      <c r="AG91" s="643" t="s">
        <v>488</v>
      </c>
      <c r="AH91" s="643" t="s">
        <v>488</v>
      </c>
      <c r="AI91" s="643" t="s">
        <v>488</v>
      </c>
      <c r="AJ91" s="643" t="s">
        <v>488</v>
      </c>
      <c r="AK91" s="1020" t="s">
        <v>488</v>
      </c>
      <c r="AL91" s="643" t="s">
        <v>488</v>
      </c>
      <c r="AM91" s="657" t="s">
        <v>488</v>
      </c>
    </row>
    <row r="92" spans="1:39" x14ac:dyDescent="0.25">
      <c r="A92" s="653" t="s">
        <v>1165</v>
      </c>
      <c r="B92" s="644" t="s">
        <v>947</v>
      </c>
      <c r="C92" s="658" t="s">
        <v>488</v>
      </c>
      <c r="D92" s="658" t="s">
        <v>488</v>
      </c>
      <c r="E92" s="643" t="s">
        <v>488</v>
      </c>
      <c r="F92" s="643" t="s">
        <v>488</v>
      </c>
      <c r="G92" s="643" t="s">
        <v>488</v>
      </c>
      <c r="H92" s="643" t="s">
        <v>488</v>
      </c>
      <c r="I92" s="643" t="s">
        <v>488</v>
      </c>
      <c r="J92" s="643" t="s">
        <v>488</v>
      </c>
      <c r="K92" s="643" t="s">
        <v>488</v>
      </c>
      <c r="L92" s="643" t="s">
        <v>488</v>
      </c>
      <c r="M92" s="643" t="s">
        <v>488</v>
      </c>
      <c r="N92" s="643" t="s">
        <v>488</v>
      </c>
      <c r="O92" s="643" t="s">
        <v>488</v>
      </c>
      <c r="P92" s="643" t="s">
        <v>488</v>
      </c>
      <c r="Q92" s="775" t="str">
        <f t="shared" si="6"/>
        <v>нд</v>
      </c>
      <c r="R92" s="643" t="s">
        <v>488</v>
      </c>
      <c r="S92" s="643" t="s">
        <v>488</v>
      </c>
      <c r="T92" s="643" t="s">
        <v>488</v>
      </c>
      <c r="U92" s="1011" t="s">
        <v>488</v>
      </c>
      <c r="V92" s="643" t="s">
        <v>488</v>
      </c>
      <c r="W92" s="643" t="s">
        <v>488</v>
      </c>
      <c r="X92" s="643" t="s">
        <v>488</v>
      </c>
      <c r="Y92" s="1012" t="s">
        <v>488</v>
      </c>
      <c r="Z92" s="643" t="s">
        <v>488</v>
      </c>
      <c r="AA92" s="643" t="s">
        <v>488</v>
      </c>
      <c r="AB92" s="643" t="s">
        <v>488</v>
      </c>
      <c r="AC92" s="1012" t="str">
        <f>D92</f>
        <v>нд</v>
      </c>
      <c r="AD92" s="643" t="s">
        <v>488</v>
      </c>
      <c r="AE92" s="643" t="s">
        <v>488</v>
      </c>
      <c r="AF92" s="643" t="s">
        <v>488</v>
      </c>
      <c r="AG92" s="643" t="s">
        <v>488</v>
      </c>
      <c r="AH92" s="643" t="s">
        <v>488</v>
      </c>
      <c r="AI92" s="643" t="s">
        <v>488</v>
      </c>
      <c r="AJ92" s="643" t="s">
        <v>488</v>
      </c>
      <c r="AK92" s="1020" t="s">
        <v>488</v>
      </c>
      <c r="AL92" s="643" t="s">
        <v>488</v>
      </c>
      <c r="AM92" s="657" t="s">
        <v>488</v>
      </c>
    </row>
  </sheetData>
  <mergeCells count="37">
    <mergeCell ref="C17:D18"/>
    <mergeCell ref="A3:AM3"/>
    <mergeCell ref="A1:AM1"/>
    <mergeCell ref="M17:P17"/>
    <mergeCell ref="Q17:T17"/>
    <mergeCell ref="U17:X17"/>
    <mergeCell ref="A12:AM12"/>
    <mergeCell ref="E8:AE8"/>
    <mergeCell ref="E9:AE9"/>
    <mergeCell ref="A5:AM5"/>
    <mergeCell ref="A6:AM6"/>
    <mergeCell ref="B17:B19"/>
    <mergeCell ref="A17:A19"/>
    <mergeCell ref="E17:E19"/>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0" sqref="C20"/>
    </sheetView>
  </sheetViews>
  <sheetFormatPr defaultRowHeight="15" x14ac:dyDescent="0.25"/>
  <cols>
    <col min="1" max="1" width="9.140625" style="660"/>
    <col min="2" max="2" width="63.140625" customWidth="1"/>
    <col min="3" max="3" width="42.42578125" customWidth="1"/>
  </cols>
  <sheetData>
    <row r="1" spans="1:11" ht="15.75" x14ac:dyDescent="0.25">
      <c r="A1" s="1124" t="s">
        <v>1175</v>
      </c>
      <c r="B1" s="1124"/>
      <c r="C1" s="1124"/>
      <c r="D1" s="216"/>
      <c r="E1" s="216"/>
      <c r="F1" s="216"/>
      <c r="G1" s="216"/>
      <c r="H1" s="216"/>
      <c r="I1" s="216"/>
      <c r="J1" s="216"/>
    </row>
    <row r="2" spans="1:11" ht="18.75" x14ac:dyDescent="0.3">
      <c r="A2" s="640"/>
      <c r="B2" s="639"/>
      <c r="C2" s="639"/>
      <c r="D2" s="639"/>
      <c r="E2" s="639"/>
      <c r="F2" s="455"/>
      <c r="G2" s="455"/>
      <c r="H2" s="15"/>
      <c r="I2" s="639"/>
      <c r="J2" s="639"/>
    </row>
    <row r="3" spans="1:11" ht="18.75" x14ac:dyDescent="0.25">
      <c r="A3" s="1128" t="s">
        <v>11</v>
      </c>
      <c r="B3" s="1128"/>
      <c r="C3" s="1128"/>
      <c r="D3" s="207"/>
      <c r="E3" s="207"/>
      <c r="F3" s="207"/>
      <c r="G3" s="207"/>
      <c r="H3" s="207"/>
      <c r="I3" s="207"/>
      <c r="J3" s="207"/>
    </row>
    <row r="4" spans="1:11" ht="18.75" x14ac:dyDescent="0.25">
      <c r="A4" s="563"/>
      <c r="B4" s="563"/>
      <c r="C4" s="563"/>
      <c r="D4" s="563"/>
      <c r="E4" s="563"/>
      <c r="F4" s="563"/>
      <c r="G4" s="563"/>
      <c r="H4" s="563"/>
      <c r="I4" s="207"/>
      <c r="J4" s="207"/>
    </row>
    <row r="5" spans="1:11" ht="15.75" x14ac:dyDescent="0.25">
      <c r="A5" s="1129" t="s">
        <v>484</v>
      </c>
      <c r="B5" s="1129"/>
      <c r="C5" s="1129"/>
      <c r="D5" s="638"/>
      <c r="E5" s="638"/>
      <c r="F5" s="638"/>
      <c r="G5" s="638"/>
      <c r="H5" s="638"/>
      <c r="I5" s="638"/>
      <c r="J5" s="638"/>
    </row>
    <row r="6" spans="1:11" ht="15.75" x14ac:dyDescent="0.25">
      <c r="A6" s="1125" t="s">
        <v>1068</v>
      </c>
      <c r="B6" s="1125"/>
      <c r="C6" s="1125"/>
      <c r="D6" s="209"/>
      <c r="E6" s="209"/>
      <c r="F6" s="209"/>
      <c r="G6" s="209"/>
      <c r="H6" s="209"/>
      <c r="I6" s="209"/>
      <c r="J6" s="209"/>
    </row>
    <row r="7" spans="1:11" ht="18.75" x14ac:dyDescent="0.25">
      <c r="A7" s="563"/>
      <c r="B7" s="563"/>
      <c r="C7" s="563"/>
      <c r="D7" s="563"/>
      <c r="E7" s="563"/>
      <c r="F7" s="563"/>
      <c r="G7" s="563"/>
      <c r="H7" s="563"/>
      <c r="I7" s="207"/>
      <c r="J7" s="207"/>
    </row>
    <row r="8" spans="1:11" ht="15.75" x14ac:dyDescent="0.25">
      <c r="A8" s="1132" t="str">
        <f>'1. Общая информация'!A8:C8</f>
        <v>К_СТР09756</v>
      </c>
      <c r="B8" s="1132"/>
      <c r="C8" s="1132"/>
      <c r="D8" s="647"/>
      <c r="E8" s="647"/>
      <c r="F8" s="647"/>
      <c r="G8" s="647"/>
      <c r="H8" s="647"/>
      <c r="I8" s="647"/>
      <c r="J8" s="647"/>
      <c r="K8" s="636"/>
    </row>
    <row r="9" spans="1:11" ht="15.75" x14ac:dyDescent="0.25">
      <c r="A9" s="1130" t="s">
        <v>9</v>
      </c>
      <c r="B9" s="1130"/>
      <c r="C9" s="1130"/>
      <c r="D9" s="33"/>
      <c r="E9" s="33"/>
      <c r="F9" s="33"/>
      <c r="G9" s="33"/>
      <c r="H9" s="33"/>
      <c r="I9" s="33"/>
      <c r="J9" s="33"/>
      <c r="K9" s="636"/>
    </row>
    <row r="10" spans="1:11" ht="18.75" x14ac:dyDescent="0.25">
      <c r="A10" s="564"/>
      <c r="B10" s="564"/>
      <c r="C10" s="564"/>
      <c r="D10" s="564"/>
      <c r="E10" s="564"/>
      <c r="F10" s="564"/>
      <c r="G10" s="564"/>
      <c r="H10" s="564"/>
      <c r="I10" s="564"/>
      <c r="J10" s="564"/>
      <c r="K10" s="636"/>
    </row>
    <row r="11" spans="1:11" ht="56.25" customHeight="1" x14ac:dyDescent="0.25">
      <c r="A11" s="1207"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7"/>
      <c r="C11" s="1207"/>
      <c r="D11" s="661"/>
      <c r="E11" s="661"/>
      <c r="F11" s="661"/>
      <c r="G11" s="661"/>
      <c r="H11" s="661"/>
      <c r="I11" s="661"/>
      <c r="J11" s="661"/>
      <c r="K11" s="636"/>
    </row>
    <row r="12" spans="1:11" ht="15.75" x14ac:dyDescent="0.25">
      <c r="A12" s="1130" t="s">
        <v>7</v>
      </c>
      <c r="B12" s="1130"/>
      <c r="C12" s="1130"/>
      <c r="D12" s="33"/>
      <c r="E12" s="33"/>
      <c r="F12" s="33"/>
      <c r="G12" s="33"/>
      <c r="H12" s="33"/>
      <c r="I12" s="33"/>
      <c r="J12" s="33"/>
      <c r="K12" s="636"/>
    </row>
    <row r="13" spans="1:11" x14ac:dyDescent="0.25">
      <c r="A13" s="642"/>
      <c r="B13" s="642"/>
      <c r="C13" s="642"/>
      <c r="D13" s="662"/>
      <c r="E13" s="662"/>
      <c r="F13" s="662"/>
      <c r="G13" s="662"/>
      <c r="H13" s="662"/>
      <c r="I13" s="662"/>
      <c r="J13" s="662"/>
      <c r="K13" s="636"/>
    </row>
    <row r="14" spans="1:11" ht="15.75" customHeight="1" x14ac:dyDescent="0.25">
      <c r="A14" s="1206" t="s">
        <v>1120</v>
      </c>
      <c r="B14" s="1206"/>
      <c r="C14" s="1206"/>
      <c r="D14" s="656"/>
      <c r="E14" s="656"/>
      <c r="F14" s="656"/>
      <c r="G14" s="656"/>
      <c r="H14" s="656"/>
      <c r="I14" s="656"/>
      <c r="J14" s="656"/>
    </row>
    <row r="18" spans="1:3" x14ac:dyDescent="0.25">
      <c r="A18" s="635" t="s">
        <v>890</v>
      </c>
      <c r="B18" s="635" t="s">
        <v>69</v>
      </c>
      <c r="C18" s="635" t="s">
        <v>68</v>
      </c>
    </row>
    <row r="19" spans="1:3" x14ac:dyDescent="0.25">
      <c r="A19" s="635">
        <v>1</v>
      </c>
      <c r="B19" s="635">
        <v>2</v>
      </c>
      <c r="C19" s="635">
        <v>3</v>
      </c>
    </row>
    <row r="20" spans="1:3" ht="30" x14ac:dyDescent="0.25">
      <c r="A20" s="659">
        <v>1</v>
      </c>
      <c r="B20" s="633" t="s">
        <v>969</v>
      </c>
      <c r="C20" s="1010">
        <f>'5.2 Финан и освоение капит влож'!C21</f>
        <v>0.68187931199999996</v>
      </c>
    </row>
    <row r="21" spans="1:3" x14ac:dyDescent="0.25">
      <c r="A21" s="659">
        <v>2</v>
      </c>
      <c r="B21" s="633" t="s">
        <v>970</v>
      </c>
      <c r="C21" s="634" t="s">
        <v>1174</v>
      </c>
    </row>
    <row r="22" spans="1:3" ht="78" customHeight="1" x14ac:dyDescent="0.25">
      <c r="A22" s="659">
        <v>3</v>
      </c>
      <c r="B22" s="633" t="s">
        <v>971</v>
      </c>
      <c r="C22" s="633" t="s">
        <v>1080</v>
      </c>
    </row>
    <row r="23" spans="1:3" ht="30" x14ac:dyDescent="0.25">
      <c r="A23" s="659">
        <v>4</v>
      </c>
      <c r="B23" s="633" t="s">
        <v>972</v>
      </c>
      <c r="C23" s="633" t="s">
        <v>1081</v>
      </c>
    </row>
    <row r="24" spans="1:3" ht="30" x14ac:dyDescent="0.25">
      <c r="A24" s="659">
        <v>5</v>
      </c>
      <c r="B24" s="633" t="s">
        <v>973</v>
      </c>
      <c r="C24" s="633" t="s">
        <v>488</v>
      </c>
    </row>
    <row r="25" spans="1:3" ht="45" x14ac:dyDescent="0.25">
      <c r="A25" s="637" t="s">
        <v>1041</v>
      </c>
      <c r="B25" s="633" t="s">
        <v>974</v>
      </c>
      <c r="C25" s="633" t="s">
        <v>488</v>
      </c>
    </row>
    <row r="26" spans="1:3" ht="30" x14ac:dyDescent="0.25">
      <c r="A26" s="637" t="s">
        <v>1042</v>
      </c>
      <c r="B26" s="633" t="s">
        <v>975</v>
      </c>
      <c r="C26" s="633" t="s">
        <v>488</v>
      </c>
    </row>
    <row r="27" spans="1:3" ht="30" x14ac:dyDescent="0.25">
      <c r="A27" s="659" t="s">
        <v>976</v>
      </c>
      <c r="B27" s="633" t="s">
        <v>977</v>
      </c>
      <c r="C27" s="633" t="s">
        <v>488</v>
      </c>
    </row>
    <row r="28" spans="1:3" x14ac:dyDescent="0.25">
      <c r="A28" s="659" t="s">
        <v>978</v>
      </c>
      <c r="B28" s="633" t="s">
        <v>979</v>
      </c>
      <c r="C28" s="633" t="s">
        <v>488</v>
      </c>
    </row>
    <row r="29" spans="1:3" x14ac:dyDescent="0.25">
      <c r="A29" s="659" t="s">
        <v>980</v>
      </c>
      <c r="B29" s="633" t="s">
        <v>981</v>
      </c>
      <c r="C29" s="633" t="s">
        <v>488</v>
      </c>
    </row>
    <row r="30" spans="1:3" x14ac:dyDescent="0.25">
      <c r="A30" s="659" t="s">
        <v>982</v>
      </c>
      <c r="B30" s="633" t="s">
        <v>983</v>
      </c>
      <c r="C30" s="633" t="s">
        <v>488</v>
      </c>
    </row>
    <row r="31" spans="1:3" ht="30" x14ac:dyDescent="0.25">
      <c r="A31" s="659" t="s">
        <v>984</v>
      </c>
      <c r="B31" s="633" t="s">
        <v>985</v>
      </c>
      <c r="C31" s="633" t="s">
        <v>488</v>
      </c>
    </row>
    <row r="32" spans="1:3" ht="30" x14ac:dyDescent="0.25">
      <c r="A32" s="659" t="s">
        <v>986</v>
      </c>
      <c r="B32" s="633" t="s">
        <v>977</v>
      </c>
      <c r="C32" s="633" t="s">
        <v>488</v>
      </c>
    </row>
    <row r="33" spans="1:3" x14ac:dyDescent="0.25">
      <c r="A33" s="659" t="s">
        <v>987</v>
      </c>
      <c r="B33" s="633" t="s">
        <v>979</v>
      </c>
      <c r="C33" s="633" t="s">
        <v>488</v>
      </c>
    </row>
    <row r="34" spans="1:3" x14ac:dyDescent="0.25">
      <c r="A34" s="659" t="s">
        <v>988</v>
      </c>
      <c r="B34" s="633" t="s">
        <v>981</v>
      </c>
      <c r="C34" s="633" t="s">
        <v>488</v>
      </c>
    </row>
    <row r="35" spans="1:3" x14ac:dyDescent="0.25">
      <c r="A35" s="659" t="s">
        <v>989</v>
      </c>
      <c r="B35" s="633" t="s">
        <v>983</v>
      </c>
      <c r="C35" s="633" t="s">
        <v>488</v>
      </c>
    </row>
    <row r="36" spans="1:3" ht="45" x14ac:dyDescent="0.25">
      <c r="A36" s="637" t="s">
        <v>143</v>
      </c>
      <c r="B36" s="633" t="s">
        <v>990</v>
      </c>
      <c r="C36" s="633" t="s">
        <v>488</v>
      </c>
    </row>
    <row r="37" spans="1:3" ht="30" x14ac:dyDescent="0.25">
      <c r="A37" s="637" t="s">
        <v>1117</v>
      </c>
      <c r="B37" s="633" t="s">
        <v>975</v>
      </c>
      <c r="C37" s="633" t="s">
        <v>488</v>
      </c>
    </row>
    <row r="38" spans="1:3" ht="30" x14ac:dyDescent="0.25">
      <c r="A38" s="659" t="s">
        <v>991</v>
      </c>
      <c r="B38" s="633" t="s">
        <v>992</v>
      </c>
      <c r="C38" s="633" t="s">
        <v>488</v>
      </c>
    </row>
    <row r="39" spans="1:3" x14ac:dyDescent="0.25">
      <c r="A39" s="659" t="s">
        <v>993</v>
      </c>
      <c r="B39" s="633" t="s">
        <v>979</v>
      </c>
      <c r="C39" s="633" t="s">
        <v>488</v>
      </c>
    </row>
    <row r="40" spans="1:3" x14ac:dyDescent="0.25">
      <c r="A40" s="659" t="s">
        <v>994</v>
      </c>
      <c r="B40" s="633" t="s">
        <v>981</v>
      </c>
      <c r="C40" s="633" t="s">
        <v>488</v>
      </c>
    </row>
    <row r="41" spans="1:3" x14ac:dyDescent="0.25">
      <c r="A41" s="659" t="s">
        <v>995</v>
      </c>
      <c r="B41" s="633" t="s">
        <v>983</v>
      </c>
      <c r="C41" s="633" t="s">
        <v>488</v>
      </c>
    </row>
    <row r="42" spans="1:3" ht="30" x14ac:dyDescent="0.25">
      <c r="A42" s="659" t="s">
        <v>996</v>
      </c>
      <c r="B42" s="633" t="s">
        <v>985</v>
      </c>
      <c r="C42" s="633" t="s">
        <v>488</v>
      </c>
    </row>
    <row r="43" spans="1:3" ht="30" x14ac:dyDescent="0.25">
      <c r="A43" s="659" t="s">
        <v>997</v>
      </c>
      <c r="B43" s="633" t="s">
        <v>992</v>
      </c>
      <c r="C43" s="633" t="s">
        <v>488</v>
      </c>
    </row>
    <row r="44" spans="1:3" x14ac:dyDescent="0.25">
      <c r="A44" s="659" t="s">
        <v>998</v>
      </c>
      <c r="B44" s="633" t="s">
        <v>979</v>
      </c>
      <c r="C44" s="633" t="s">
        <v>488</v>
      </c>
    </row>
    <row r="45" spans="1:3" x14ac:dyDescent="0.25">
      <c r="A45" s="659" t="s">
        <v>999</v>
      </c>
      <c r="B45" s="633" t="s">
        <v>981</v>
      </c>
      <c r="C45" s="633" t="s">
        <v>488</v>
      </c>
    </row>
    <row r="46" spans="1:3" x14ac:dyDescent="0.25">
      <c r="A46" s="659" t="s">
        <v>1000</v>
      </c>
      <c r="B46" s="633" t="s">
        <v>983</v>
      </c>
      <c r="C46" s="633" t="s">
        <v>488</v>
      </c>
    </row>
    <row r="47" spans="1:3" ht="31.5" customHeight="1" x14ac:dyDescent="0.25">
      <c r="A47" s="637">
        <v>43895</v>
      </c>
      <c r="B47" s="633" t="s">
        <v>1001</v>
      </c>
      <c r="C47" s="633" t="s">
        <v>488</v>
      </c>
    </row>
    <row r="48" spans="1:3" ht="30" x14ac:dyDescent="0.25">
      <c r="A48" s="637">
        <v>36955</v>
      </c>
      <c r="B48" s="633" t="s">
        <v>975</v>
      </c>
      <c r="C48" s="633" t="s">
        <v>488</v>
      </c>
    </row>
    <row r="49" spans="1:3" ht="30" x14ac:dyDescent="0.25">
      <c r="A49" s="659" t="s">
        <v>1002</v>
      </c>
      <c r="B49" s="633" t="s">
        <v>992</v>
      </c>
      <c r="C49" s="633" t="s">
        <v>488</v>
      </c>
    </row>
    <row r="50" spans="1:3" x14ac:dyDescent="0.25">
      <c r="A50" s="659" t="s">
        <v>1003</v>
      </c>
      <c r="B50" s="633" t="s">
        <v>979</v>
      </c>
      <c r="C50" s="633" t="s">
        <v>488</v>
      </c>
    </row>
    <row r="51" spans="1:3" x14ac:dyDescent="0.25">
      <c r="A51" s="659" t="s">
        <v>1004</v>
      </c>
      <c r="B51" s="633" t="s">
        <v>981</v>
      </c>
      <c r="C51" s="633" t="s">
        <v>488</v>
      </c>
    </row>
    <row r="52" spans="1:3" x14ac:dyDescent="0.25">
      <c r="A52" s="659" t="s">
        <v>1005</v>
      </c>
      <c r="B52" s="633" t="s">
        <v>983</v>
      </c>
      <c r="C52" s="633" t="s">
        <v>488</v>
      </c>
    </row>
    <row r="53" spans="1:3" ht="30" x14ac:dyDescent="0.25">
      <c r="A53" s="659" t="s">
        <v>1006</v>
      </c>
      <c r="B53" s="633" t="s">
        <v>985</v>
      </c>
      <c r="C53" s="633" t="s">
        <v>488</v>
      </c>
    </row>
    <row r="54" spans="1:3" ht="30" x14ac:dyDescent="0.25">
      <c r="A54" s="659" t="s">
        <v>1007</v>
      </c>
      <c r="B54" s="633" t="s">
        <v>992</v>
      </c>
      <c r="C54" s="633" t="s">
        <v>488</v>
      </c>
    </row>
    <row r="55" spans="1:3" x14ac:dyDescent="0.25">
      <c r="A55" s="659" t="s">
        <v>1008</v>
      </c>
      <c r="B55" s="633" t="s">
        <v>979</v>
      </c>
      <c r="C55" s="633" t="s">
        <v>488</v>
      </c>
    </row>
    <row r="56" spans="1:3" x14ac:dyDescent="0.25">
      <c r="A56" s="659" t="s">
        <v>1009</v>
      </c>
      <c r="B56" s="633" t="s">
        <v>981</v>
      </c>
      <c r="C56" s="633" t="s">
        <v>488</v>
      </c>
    </row>
    <row r="57" spans="1:3" x14ac:dyDescent="0.25">
      <c r="A57" s="659" t="s">
        <v>1010</v>
      </c>
      <c r="B57" s="633" t="s">
        <v>983</v>
      </c>
      <c r="C57" s="633" t="s">
        <v>488</v>
      </c>
    </row>
    <row r="58" spans="1:3" ht="45" x14ac:dyDescent="0.25">
      <c r="A58" s="659">
        <v>6</v>
      </c>
      <c r="B58" s="633" t="s">
        <v>1011</v>
      </c>
      <c r="C58" s="633" t="s">
        <v>488</v>
      </c>
    </row>
    <row r="59" spans="1:3" x14ac:dyDescent="0.25">
      <c r="A59" s="637" t="s">
        <v>778</v>
      </c>
      <c r="B59" s="633" t="s">
        <v>1012</v>
      </c>
      <c r="C59" s="633" t="s">
        <v>488</v>
      </c>
    </row>
    <row r="60" spans="1:3" x14ac:dyDescent="0.25">
      <c r="A60" s="637" t="s">
        <v>779</v>
      </c>
      <c r="B60" s="633" t="s">
        <v>1013</v>
      </c>
      <c r="C60" s="633" t="s">
        <v>488</v>
      </c>
    </row>
    <row r="61" spans="1:3" ht="30" x14ac:dyDescent="0.25">
      <c r="A61" s="637" t="s">
        <v>1115</v>
      </c>
      <c r="B61" s="633" t="s">
        <v>1014</v>
      </c>
      <c r="C61" s="633" t="s">
        <v>488</v>
      </c>
    </row>
    <row r="62" spans="1:3" x14ac:dyDescent="0.25">
      <c r="A62" s="637" t="s">
        <v>1116</v>
      </c>
      <c r="B62" s="633" t="s">
        <v>1015</v>
      </c>
      <c r="C62" s="633" t="s">
        <v>488</v>
      </c>
    </row>
    <row r="63" spans="1:3" x14ac:dyDescent="0.25">
      <c r="A63" s="659">
        <v>7</v>
      </c>
      <c r="B63" s="633" t="s">
        <v>1016</v>
      </c>
      <c r="C63" s="633" t="s">
        <v>488</v>
      </c>
    </row>
    <row r="64" spans="1:3" x14ac:dyDescent="0.25">
      <c r="A64" s="659">
        <v>8</v>
      </c>
      <c r="B64" s="633" t="s">
        <v>1017</v>
      </c>
      <c r="C64" s="633" t="s">
        <v>488</v>
      </c>
    </row>
    <row r="65" spans="1:3" ht="30" x14ac:dyDescent="0.25">
      <c r="A65" s="659">
        <v>9</v>
      </c>
      <c r="B65" s="633" t="s">
        <v>1018</v>
      </c>
      <c r="C65" s="633" t="s">
        <v>488</v>
      </c>
    </row>
    <row r="66" spans="1:3" x14ac:dyDescent="0.25">
      <c r="A66" s="659">
        <v>10</v>
      </c>
      <c r="B66" s="633" t="s">
        <v>1019</v>
      </c>
      <c r="C66" s="633" t="s">
        <v>488</v>
      </c>
    </row>
    <row r="67" spans="1:3" ht="60" x14ac:dyDescent="0.25">
      <c r="A67" s="659">
        <v>11</v>
      </c>
      <c r="B67" s="633" t="s">
        <v>1020</v>
      </c>
      <c r="C67" s="633" t="s">
        <v>488</v>
      </c>
    </row>
    <row r="68" spans="1:3" x14ac:dyDescent="0.25">
      <c r="A68" s="637" t="s">
        <v>1105</v>
      </c>
      <c r="B68" s="634" t="s">
        <v>365</v>
      </c>
      <c r="C68" s="633" t="s">
        <v>488</v>
      </c>
    </row>
    <row r="69" spans="1:3" ht="30" x14ac:dyDescent="0.25">
      <c r="A69" s="637" t="s">
        <v>1106</v>
      </c>
      <c r="B69" s="634" t="s">
        <v>1021</v>
      </c>
      <c r="C69" s="633" t="s">
        <v>488</v>
      </c>
    </row>
    <row r="70" spans="1:3" ht="30" x14ac:dyDescent="0.25">
      <c r="A70" s="637" t="s">
        <v>1022</v>
      </c>
      <c r="B70" s="634" t="s">
        <v>1023</v>
      </c>
      <c r="C70" s="633" t="s">
        <v>488</v>
      </c>
    </row>
    <row r="71" spans="1:3" x14ac:dyDescent="0.25">
      <c r="A71" s="637" t="s">
        <v>1107</v>
      </c>
      <c r="B71" s="634" t="s">
        <v>366</v>
      </c>
      <c r="C71" s="633" t="s">
        <v>488</v>
      </c>
    </row>
    <row r="72" spans="1:3" ht="30" x14ac:dyDescent="0.25">
      <c r="A72" s="637" t="s">
        <v>1108</v>
      </c>
      <c r="B72" s="634" t="s">
        <v>1021</v>
      </c>
      <c r="C72" s="633" t="s">
        <v>488</v>
      </c>
    </row>
    <row r="73" spans="1:3" ht="30" x14ac:dyDescent="0.25">
      <c r="A73" s="637" t="s">
        <v>1024</v>
      </c>
      <c r="B73" s="634" t="s">
        <v>1023</v>
      </c>
      <c r="C73" s="633" t="s">
        <v>488</v>
      </c>
    </row>
    <row r="74" spans="1:3" x14ac:dyDescent="0.25">
      <c r="A74" s="637" t="s">
        <v>1109</v>
      </c>
      <c r="B74" s="634" t="s">
        <v>367</v>
      </c>
      <c r="C74" s="633" t="s">
        <v>488</v>
      </c>
    </row>
    <row r="75" spans="1:3" ht="30" x14ac:dyDescent="0.25">
      <c r="A75" s="637" t="s">
        <v>1110</v>
      </c>
      <c r="B75" s="634" t="s">
        <v>1021</v>
      </c>
      <c r="C75" s="633" t="s">
        <v>488</v>
      </c>
    </row>
    <row r="76" spans="1:3" ht="30" x14ac:dyDescent="0.25">
      <c r="A76" s="637" t="s">
        <v>1025</v>
      </c>
      <c r="B76" s="634" t="s">
        <v>1023</v>
      </c>
      <c r="C76" s="633" t="s">
        <v>488</v>
      </c>
    </row>
    <row r="77" spans="1:3" x14ac:dyDescent="0.25">
      <c r="A77" s="637" t="s">
        <v>1111</v>
      </c>
      <c r="B77" s="634" t="s">
        <v>368</v>
      </c>
      <c r="C77" s="633" t="s">
        <v>488</v>
      </c>
    </row>
    <row r="78" spans="1:3" ht="30" x14ac:dyDescent="0.25">
      <c r="A78" s="637" t="s">
        <v>1112</v>
      </c>
      <c r="B78" s="634" t="s">
        <v>1021</v>
      </c>
      <c r="C78" s="633" t="s">
        <v>488</v>
      </c>
    </row>
    <row r="79" spans="1:3" ht="30" x14ac:dyDescent="0.25">
      <c r="A79" s="637" t="s">
        <v>1026</v>
      </c>
      <c r="B79" s="634" t="s">
        <v>1023</v>
      </c>
      <c r="C79" s="633" t="s">
        <v>488</v>
      </c>
    </row>
    <row r="80" spans="1:3" x14ac:dyDescent="0.25">
      <c r="A80" s="637" t="s">
        <v>1113</v>
      </c>
      <c r="B80" s="634" t="s">
        <v>369</v>
      </c>
      <c r="C80" s="633" t="s">
        <v>488</v>
      </c>
    </row>
    <row r="81" spans="1:3" ht="30" x14ac:dyDescent="0.25">
      <c r="A81" s="637" t="s">
        <v>1114</v>
      </c>
      <c r="B81" s="634" t="s">
        <v>1021</v>
      </c>
      <c r="C81" s="633" t="s">
        <v>488</v>
      </c>
    </row>
    <row r="82" spans="1:3" ht="30" x14ac:dyDescent="0.25">
      <c r="A82" s="637" t="s">
        <v>1027</v>
      </c>
      <c r="B82" s="634" t="s">
        <v>1023</v>
      </c>
      <c r="C82" s="633" t="s">
        <v>488</v>
      </c>
    </row>
    <row r="83" spans="1:3" ht="360" x14ac:dyDescent="0.25">
      <c r="A83" s="659">
        <v>12</v>
      </c>
      <c r="B83" s="633" t="s">
        <v>1028</v>
      </c>
      <c r="C83" s="633" t="s">
        <v>488</v>
      </c>
    </row>
    <row r="84" spans="1:3" ht="45" x14ac:dyDescent="0.25">
      <c r="A84" s="659">
        <v>13</v>
      </c>
      <c r="B84" s="633" t="s">
        <v>1029</v>
      </c>
      <c r="C84" s="633" t="s">
        <v>488</v>
      </c>
    </row>
    <row r="85" spans="1:3" x14ac:dyDescent="0.25">
      <c r="A85" s="637" t="s">
        <v>1100</v>
      </c>
      <c r="B85" s="634" t="s">
        <v>1102</v>
      </c>
      <c r="C85" s="633" t="s">
        <v>488</v>
      </c>
    </row>
    <row r="86" spans="1:3" x14ac:dyDescent="0.25">
      <c r="A86" s="637" t="s">
        <v>1101</v>
      </c>
      <c r="B86" s="634" t="s">
        <v>1103</v>
      </c>
      <c r="C86" s="633" t="s">
        <v>488</v>
      </c>
    </row>
    <row r="87" spans="1:3" x14ac:dyDescent="0.25">
      <c r="A87" s="659">
        <v>14</v>
      </c>
      <c r="B87" s="633" t="s">
        <v>1030</v>
      </c>
      <c r="C87" s="633" t="s">
        <v>488</v>
      </c>
    </row>
    <row r="88" spans="1:3" x14ac:dyDescent="0.25">
      <c r="A88" s="637" t="s">
        <v>1087</v>
      </c>
      <c r="B88" s="634" t="s">
        <v>884</v>
      </c>
      <c r="C88" s="633" t="s">
        <v>488</v>
      </c>
    </row>
    <row r="89" spans="1:3" x14ac:dyDescent="0.25">
      <c r="A89" s="637" t="s">
        <v>1088</v>
      </c>
      <c r="B89" s="634" t="s">
        <v>1031</v>
      </c>
      <c r="C89" s="633" t="s">
        <v>488</v>
      </c>
    </row>
    <row r="90" spans="1:3" x14ac:dyDescent="0.25">
      <c r="A90" s="637" t="s">
        <v>1089</v>
      </c>
      <c r="B90" s="634" t="s">
        <v>1032</v>
      </c>
      <c r="C90" s="633" t="s">
        <v>488</v>
      </c>
    </row>
    <row r="91" spans="1:3" x14ac:dyDescent="0.25">
      <c r="A91" s="637" t="s">
        <v>1090</v>
      </c>
      <c r="B91" s="634" t="s">
        <v>1033</v>
      </c>
      <c r="C91" s="633" t="s">
        <v>488</v>
      </c>
    </row>
    <row r="92" spans="1:3" x14ac:dyDescent="0.25">
      <c r="A92" s="637" t="s">
        <v>1091</v>
      </c>
      <c r="B92" s="634" t="s">
        <v>1034</v>
      </c>
      <c r="C92" s="633" t="s">
        <v>488</v>
      </c>
    </row>
    <row r="93" spans="1:3" x14ac:dyDescent="0.25">
      <c r="A93" s="637" t="s">
        <v>1096</v>
      </c>
      <c r="B93" s="634" t="s">
        <v>1092</v>
      </c>
      <c r="C93" s="633" t="s">
        <v>488</v>
      </c>
    </row>
    <row r="94" spans="1:3" x14ac:dyDescent="0.25">
      <c r="A94" s="637" t="s">
        <v>1097</v>
      </c>
      <c r="B94" s="634" t="s">
        <v>1093</v>
      </c>
      <c r="C94" s="633" t="s">
        <v>488</v>
      </c>
    </row>
    <row r="95" spans="1:3" x14ac:dyDescent="0.25">
      <c r="A95" s="637" t="s">
        <v>1098</v>
      </c>
      <c r="B95" s="634" t="s">
        <v>1094</v>
      </c>
      <c r="C95" s="633" t="s">
        <v>488</v>
      </c>
    </row>
    <row r="96" spans="1:3" x14ac:dyDescent="0.25">
      <c r="A96" s="637" t="s">
        <v>1099</v>
      </c>
      <c r="B96" s="634" t="s">
        <v>1095</v>
      </c>
      <c r="C96" s="633" t="s">
        <v>488</v>
      </c>
    </row>
    <row r="97" spans="1:3" ht="60" x14ac:dyDescent="0.25">
      <c r="A97" s="659">
        <v>15</v>
      </c>
      <c r="B97" s="633" t="s">
        <v>1104</v>
      </c>
      <c r="C97" s="633" t="s">
        <v>488</v>
      </c>
    </row>
    <row r="98" spans="1:3" ht="90" x14ac:dyDescent="0.25">
      <c r="A98" s="659">
        <v>16</v>
      </c>
      <c r="B98" s="633" t="s">
        <v>1035</v>
      </c>
      <c r="C98" s="633" t="s">
        <v>488</v>
      </c>
    </row>
    <row r="99" spans="1:3" x14ac:dyDescent="0.25">
      <c r="A99" s="637" t="s">
        <v>539</v>
      </c>
      <c r="B99" s="633" t="s">
        <v>1036</v>
      </c>
      <c r="C99" s="633" t="s">
        <v>488</v>
      </c>
    </row>
    <row r="100" spans="1:3" x14ac:dyDescent="0.25">
      <c r="A100" s="637" t="s">
        <v>540</v>
      </c>
      <c r="B100" s="634" t="s">
        <v>1084</v>
      </c>
      <c r="C100" s="633" t="s">
        <v>488</v>
      </c>
    </row>
    <row r="101" spans="1:3" x14ac:dyDescent="0.25">
      <c r="A101" s="637" t="s">
        <v>541</v>
      </c>
      <c r="B101" s="634" t="s">
        <v>1085</v>
      </c>
      <c r="C101" s="633" t="s">
        <v>488</v>
      </c>
    </row>
    <row r="102" spans="1:3" x14ac:dyDescent="0.25">
      <c r="A102" s="637" t="s">
        <v>542</v>
      </c>
      <c r="B102" s="634" t="s">
        <v>1086</v>
      </c>
      <c r="C102" s="633" t="s">
        <v>488</v>
      </c>
    </row>
    <row r="103" spans="1:3" x14ac:dyDescent="0.25">
      <c r="A103" s="637" t="s">
        <v>1082</v>
      </c>
      <c r="B103" s="633" t="s">
        <v>1037</v>
      </c>
      <c r="C103" s="633" t="s">
        <v>488</v>
      </c>
    </row>
    <row r="104" spans="1:3" ht="30" x14ac:dyDescent="0.25">
      <c r="A104" s="637" t="s">
        <v>1083</v>
      </c>
      <c r="B104" s="633" t="s">
        <v>1038</v>
      </c>
      <c r="C104" s="633" t="s">
        <v>488</v>
      </c>
    </row>
    <row r="105" spans="1:3" ht="30" x14ac:dyDescent="0.25">
      <c r="A105" s="659" t="s">
        <v>1039</v>
      </c>
      <c r="B105" s="633" t="s">
        <v>1040</v>
      </c>
      <c r="C105" s="633"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tabSelected="1" topLeftCell="R1" zoomScale="70" zoomScaleNormal="70" workbookViewId="0">
      <selection activeCell="G13" sqref="G13"/>
    </sheetView>
  </sheetViews>
  <sheetFormatPr defaultRowHeight="15" x14ac:dyDescent="0.25"/>
  <cols>
    <col min="1" max="1" width="9.140625" style="628"/>
    <col min="2" max="2" width="90.140625" style="628" customWidth="1"/>
    <col min="3" max="3" width="21.140625" style="628" customWidth="1"/>
    <col min="4" max="4" width="10.7109375" style="628" customWidth="1"/>
    <col min="5" max="5" width="13" style="628" customWidth="1"/>
    <col min="6" max="8" width="20.28515625" style="628" customWidth="1"/>
    <col min="9" max="10" width="22.28515625" style="628" customWidth="1"/>
    <col min="11" max="12" width="16.7109375" style="628" customWidth="1"/>
    <col min="13" max="13" width="22.28515625" style="628" customWidth="1"/>
    <col min="14" max="15" width="13.5703125" style="628" customWidth="1"/>
    <col min="16" max="17" width="17.85546875" style="628" customWidth="1"/>
    <col min="18" max="18" width="18.7109375" style="628" customWidth="1"/>
    <col min="19" max="19" width="25.85546875" style="628" customWidth="1"/>
    <col min="20" max="20" width="16.85546875" style="628" customWidth="1"/>
    <col min="21" max="21" width="15.42578125" style="628" customWidth="1"/>
    <col min="22" max="22" width="11.7109375" style="630" customWidth="1"/>
    <col min="23" max="24" width="27.5703125" style="628" customWidth="1"/>
    <col min="25" max="37" width="18.28515625" style="628" customWidth="1"/>
    <col min="38" max="16384" width="9.140625" style="628"/>
  </cols>
  <sheetData>
    <row r="1" spans="1:37" ht="18.75" x14ac:dyDescent="0.3">
      <c r="A1" s="1220" t="s">
        <v>1175</v>
      </c>
      <c r="B1" s="1220"/>
      <c r="C1" s="1220"/>
      <c r="D1" s="1220"/>
      <c r="E1" s="1220"/>
      <c r="F1" s="1220"/>
      <c r="G1" s="1220"/>
      <c r="H1" s="1220"/>
      <c r="I1" s="1220"/>
      <c r="J1" s="1220"/>
      <c r="K1" s="1220"/>
      <c r="L1" s="1220"/>
      <c r="M1" s="1220"/>
      <c r="N1" s="1220"/>
      <c r="O1" s="1220"/>
      <c r="P1" s="1220"/>
      <c r="Q1" s="1220"/>
      <c r="R1" s="1220"/>
      <c r="S1" s="1220"/>
      <c r="T1" s="1220"/>
      <c r="U1" s="1220"/>
      <c r="V1" s="1220"/>
      <c r="W1" s="1220"/>
      <c r="X1" s="1220"/>
      <c r="Y1" s="1220"/>
      <c r="Z1" s="1220"/>
      <c r="AA1" s="1220"/>
      <c r="AB1" s="1220"/>
      <c r="AC1" s="1220"/>
      <c r="AD1" s="1220"/>
      <c r="AE1" s="1220"/>
      <c r="AF1" s="1220"/>
      <c r="AG1" s="1220"/>
      <c r="AH1" s="1220"/>
      <c r="AI1" s="1220"/>
      <c r="AJ1" s="1220"/>
      <c r="AK1" s="1220"/>
    </row>
    <row r="3" spans="1:37" ht="18.75" x14ac:dyDescent="0.25">
      <c r="A3" s="1221" t="s">
        <v>1119</v>
      </c>
      <c r="B3" s="1221"/>
      <c r="C3" s="1221"/>
      <c r="D3" s="1221"/>
      <c r="E3" s="1221"/>
      <c r="F3" s="1221"/>
      <c r="G3" s="1221"/>
      <c r="H3" s="1221"/>
      <c r="I3" s="1221"/>
      <c r="J3" s="1221"/>
      <c r="K3" s="1221"/>
      <c r="L3" s="1221"/>
      <c r="M3" s="1221"/>
      <c r="N3" s="1221"/>
      <c r="O3" s="1221"/>
      <c r="P3" s="1221"/>
      <c r="Q3" s="1221"/>
      <c r="R3" s="1221"/>
      <c r="S3" s="1221"/>
      <c r="T3" s="1221"/>
      <c r="U3" s="1221"/>
      <c r="V3" s="1221"/>
      <c r="W3" s="1221"/>
      <c r="X3" s="1221"/>
      <c r="Y3" s="1221"/>
      <c r="Z3" s="1221"/>
      <c r="AA3" s="1221"/>
      <c r="AB3" s="1221"/>
      <c r="AC3" s="1221"/>
      <c r="AD3" s="1221"/>
      <c r="AE3" s="1221"/>
      <c r="AF3" s="1221"/>
      <c r="AG3" s="1221"/>
      <c r="AH3" s="1221"/>
      <c r="AI3" s="1221"/>
      <c r="AJ3" s="1221"/>
      <c r="AK3" s="1221"/>
    </row>
    <row r="4" spans="1:37" x14ac:dyDescent="0.25">
      <c r="A4" s="629"/>
    </row>
    <row r="5" spans="1:37" ht="48" customHeight="1" x14ac:dyDescent="0.25">
      <c r="A5" s="1222" t="s">
        <v>853</v>
      </c>
      <c r="B5" s="1222" t="s">
        <v>854</v>
      </c>
      <c r="C5" s="1222" t="s">
        <v>818</v>
      </c>
      <c r="D5" s="1222" t="s">
        <v>855</v>
      </c>
      <c r="E5" s="1222"/>
      <c r="F5" s="1222" t="s">
        <v>50</v>
      </c>
      <c r="G5" s="1222" t="s">
        <v>856</v>
      </c>
      <c r="H5" s="1222" t="s">
        <v>48</v>
      </c>
      <c r="I5" s="1222" t="s">
        <v>857</v>
      </c>
      <c r="J5" s="1222"/>
      <c r="K5" s="1222"/>
      <c r="L5" s="1222"/>
      <c r="M5" s="1222"/>
      <c r="N5" s="1222"/>
      <c r="O5" s="1222"/>
      <c r="P5" s="1222"/>
      <c r="Q5" s="1222"/>
      <c r="R5" s="1222"/>
      <c r="S5" s="1222" t="s">
        <v>858</v>
      </c>
      <c r="T5" s="1222"/>
      <c r="U5" s="1222"/>
      <c r="V5" s="1222" t="s">
        <v>859</v>
      </c>
      <c r="W5" s="1222"/>
      <c r="X5" s="1222"/>
      <c r="Y5" s="1222"/>
      <c r="Z5" s="1222"/>
      <c r="AA5" s="1222"/>
      <c r="AB5" s="1222"/>
      <c r="AC5" s="1222"/>
      <c r="AD5" s="1222"/>
      <c r="AE5" s="1222"/>
      <c r="AF5" s="1222"/>
      <c r="AG5" s="1222"/>
      <c r="AH5" s="1222"/>
      <c r="AI5" s="1222" t="s">
        <v>860</v>
      </c>
      <c r="AJ5" s="1222"/>
      <c r="AK5" s="1222" t="s">
        <v>861</v>
      </c>
    </row>
    <row r="6" spans="1:37" ht="70.5" customHeight="1" x14ac:dyDescent="0.25">
      <c r="A6" s="1222"/>
      <c r="B6" s="1222"/>
      <c r="C6" s="1222"/>
      <c r="D6" s="1222"/>
      <c r="E6" s="1222"/>
      <c r="F6" s="1222"/>
      <c r="G6" s="1222"/>
      <c r="H6" s="1222"/>
      <c r="I6" s="1222" t="s">
        <v>862</v>
      </c>
      <c r="J6" s="1222" t="s">
        <v>863</v>
      </c>
      <c r="K6" s="1222" t="s">
        <v>864</v>
      </c>
      <c r="L6" s="1222"/>
      <c r="M6" s="1222" t="s">
        <v>865</v>
      </c>
      <c r="N6" s="1222" t="s">
        <v>866</v>
      </c>
      <c r="O6" s="1222"/>
      <c r="P6" s="1222" t="s">
        <v>867</v>
      </c>
      <c r="Q6" s="1222"/>
      <c r="R6" s="1222" t="s">
        <v>868</v>
      </c>
      <c r="S6" s="1222" t="s">
        <v>869</v>
      </c>
      <c r="T6" s="1222" t="s">
        <v>870</v>
      </c>
      <c r="U6" s="1222"/>
      <c r="V6" s="1223" t="s">
        <v>871</v>
      </c>
      <c r="W6" s="1222" t="s">
        <v>46</v>
      </c>
      <c r="X6" s="1222"/>
      <c r="Y6" s="1222" t="s">
        <v>872</v>
      </c>
      <c r="Z6" s="1222"/>
      <c r="AA6" s="1222" t="s">
        <v>873</v>
      </c>
      <c r="AB6" s="1222" t="s">
        <v>874</v>
      </c>
      <c r="AC6" s="1222" t="s">
        <v>875</v>
      </c>
      <c r="AD6" s="1222"/>
      <c r="AE6" s="1222" t="s">
        <v>876</v>
      </c>
      <c r="AF6" s="1222" t="s">
        <v>877</v>
      </c>
      <c r="AG6" s="1222" t="s">
        <v>40</v>
      </c>
      <c r="AH6" s="1222" t="s">
        <v>878</v>
      </c>
      <c r="AI6" s="1222" t="s">
        <v>879</v>
      </c>
      <c r="AJ6" s="1222" t="s">
        <v>880</v>
      </c>
      <c r="AK6" s="1222"/>
    </row>
    <row r="7" spans="1:37" ht="48" customHeight="1" x14ac:dyDescent="0.25">
      <c r="A7" s="1222"/>
      <c r="B7" s="1222"/>
      <c r="C7" s="1222"/>
      <c r="D7" s="1040" t="s">
        <v>881</v>
      </c>
      <c r="E7" s="1040" t="s">
        <v>882</v>
      </c>
      <c r="F7" s="1222"/>
      <c r="G7" s="1222"/>
      <c r="H7" s="1222"/>
      <c r="I7" s="1222"/>
      <c r="J7" s="1222"/>
      <c r="K7" s="1041" t="s">
        <v>883</v>
      </c>
      <c r="L7" s="1040" t="s">
        <v>884</v>
      </c>
      <c r="M7" s="1222"/>
      <c r="N7" s="1040" t="s">
        <v>885</v>
      </c>
      <c r="O7" s="1040" t="s">
        <v>884</v>
      </c>
      <c r="P7" s="1040" t="s">
        <v>881</v>
      </c>
      <c r="Q7" s="1040" t="s">
        <v>273</v>
      </c>
      <c r="R7" s="1222"/>
      <c r="S7" s="1222"/>
      <c r="T7" s="1040" t="s">
        <v>881</v>
      </c>
      <c r="U7" s="1040" t="s">
        <v>273</v>
      </c>
      <c r="V7" s="1223"/>
      <c r="W7" s="1040" t="s">
        <v>886</v>
      </c>
      <c r="X7" s="1040" t="s">
        <v>887</v>
      </c>
      <c r="Y7" s="1040" t="s">
        <v>886</v>
      </c>
      <c r="Z7" s="1040" t="s">
        <v>887</v>
      </c>
      <c r="AA7" s="1222"/>
      <c r="AB7" s="1222"/>
      <c r="AC7" s="1040" t="s">
        <v>15</v>
      </c>
      <c r="AD7" s="1040" t="s">
        <v>14</v>
      </c>
      <c r="AE7" s="1222"/>
      <c r="AF7" s="1222"/>
      <c r="AG7" s="1222"/>
      <c r="AH7" s="1222"/>
      <c r="AI7" s="1222"/>
      <c r="AJ7" s="1222"/>
      <c r="AK7" s="1222"/>
    </row>
    <row r="8" spans="1:37" x14ac:dyDescent="0.25">
      <c r="A8" s="1040">
        <v>1</v>
      </c>
      <c r="B8" s="1040">
        <v>2</v>
      </c>
      <c r="C8" s="1040">
        <v>3</v>
      </c>
      <c r="D8" s="1040">
        <v>4</v>
      </c>
      <c r="E8" s="1040">
        <v>5</v>
      </c>
      <c r="F8" s="1040">
        <v>6</v>
      </c>
      <c r="G8" s="1040">
        <v>7</v>
      </c>
      <c r="H8" s="1040">
        <v>8</v>
      </c>
      <c r="I8" s="1040">
        <v>9</v>
      </c>
      <c r="J8" s="1040">
        <v>10</v>
      </c>
      <c r="K8" s="1040">
        <v>11</v>
      </c>
      <c r="L8" s="1040">
        <v>12</v>
      </c>
      <c r="M8" s="1040">
        <v>13</v>
      </c>
      <c r="N8" s="1040">
        <v>14</v>
      </c>
      <c r="O8" s="1040">
        <v>15</v>
      </c>
      <c r="P8" s="1040">
        <v>16</v>
      </c>
      <c r="Q8" s="1040">
        <v>17</v>
      </c>
      <c r="R8" s="1040">
        <v>18</v>
      </c>
      <c r="S8" s="1040">
        <v>19</v>
      </c>
      <c r="T8" s="1040">
        <v>20</v>
      </c>
      <c r="U8" s="1040">
        <v>21</v>
      </c>
      <c r="V8" s="1040">
        <v>22</v>
      </c>
      <c r="W8" s="1040">
        <v>23</v>
      </c>
      <c r="X8" s="1040">
        <v>24</v>
      </c>
      <c r="Y8" s="1040">
        <v>25</v>
      </c>
      <c r="Z8" s="1040">
        <v>26</v>
      </c>
      <c r="AA8" s="1040">
        <v>27</v>
      </c>
      <c r="AB8" s="1040">
        <v>28</v>
      </c>
      <c r="AC8" s="1040">
        <v>29</v>
      </c>
      <c r="AD8" s="1040">
        <v>30</v>
      </c>
      <c r="AE8" s="1040">
        <v>31</v>
      </c>
      <c r="AF8" s="1040">
        <v>32</v>
      </c>
      <c r="AG8" s="1040">
        <v>33</v>
      </c>
      <c r="AH8" s="1040">
        <v>34</v>
      </c>
      <c r="AI8" s="1040">
        <v>35</v>
      </c>
      <c r="AJ8" s="1040">
        <v>36</v>
      </c>
      <c r="AK8" s="1040">
        <v>37</v>
      </c>
    </row>
    <row r="9" spans="1:37" ht="28.5" customHeight="1" x14ac:dyDescent="0.25">
      <c r="A9" s="1040"/>
      <c r="B9" s="625" t="s">
        <v>624</v>
      </c>
      <c r="C9" s="1030" t="s">
        <v>1118</v>
      </c>
      <c r="D9" s="1031"/>
      <c r="E9" s="1031"/>
      <c r="F9" s="1031"/>
      <c r="G9" s="1031"/>
      <c r="H9" s="1031"/>
      <c r="I9" s="1031"/>
      <c r="J9" s="1031"/>
      <c r="K9" s="1031"/>
      <c r="L9" s="1031"/>
      <c r="M9" s="1031"/>
      <c r="N9" s="1031"/>
      <c r="O9" s="1031"/>
      <c r="P9" s="1031"/>
      <c r="Q9" s="1031"/>
      <c r="R9" s="1031"/>
      <c r="S9" s="1031"/>
      <c r="T9" s="1031"/>
      <c r="U9" s="1031"/>
      <c r="V9" s="1031"/>
      <c r="W9" s="1031"/>
      <c r="X9" s="1031"/>
      <c r="Y9" s="1031"/>
      <c r="Z9" s="1031"/>
      <c r="AA9" s="1031"/>
      <c r="AB9" s="1031"/>
      <c r="AC9" s="1031"/>
      <c r="AD9" s="1031"/>
      <c r="AE9" s="1031"/>
      <c r="AF9" s="1031"/>
      <c r="AG9" s="1031"/>
      <c r="AH9" s="1031"/>
      <c r="AI9" s="1031"/>
      <c r="AJ9" s="1031"/>
      <c r="AK9" s="1032"/>
    </row>
    <row r="10" spans="1:37" ht="150" x14ac:dyDescent="0.25">
      <c r="A10" s="1040"/>
      <c r="B10" s="626" t="s">
        <v>826</v>
      </c>
      <c r="C10" s="627" t="s">
        <v>827</v>
      </c>
      <c r="D10" s="631">
        <f>E10/1.2</f>
        <v>2.5708333333333333</v>
      </c>
      <c r="E10" s="1056">
        <v>3.085</v>
      </c>
      <c r="F10" s="1040" t="s">
        <v>888</v>
      </c>
      <c r="G10" s="1040" t="s">
        <v>888</v>
      </c>
      <c r="H10" s="1040" t="s">
        <v>1176</v>
      </c>
      <c r="I10" s="1040" t="s">
        <v>888</v>
      </c>
      <c r="J10" s="1040" t="s">
        <v>888</v>
      </c>
      <c r="K10" s="1040" t="s">
        <v>888</v>
      </c>
      <c r="L10" s="1040" t="s">
        <v>888</v>
      </c>
      <c r="M10" s="1040" t="s">
        <v>888</v>
      </c>
      <c r="N10" s="1040" t="s">
        <v>888</v>
      </c>
      <c r="O10" s="1040" t="s">
        <v>888</v>
      </c>
      <c r="P10" s="1040" t="s">
        <v>888</v>
      </c>
      <c r="Q10" s="1040" t="s">
        <v>888</v>
      </c>
      <c r="R10" s="1040" t="s">
        <v>888</v>
      </c>
      <c r="S10" s="1040" t="s">
        <v>888</v>
      </c>
      <c r="T10" s="1040" t="s">
        <v>888</v>
      </c>
      <c r="U10" s="1040" t="s">
        <v>888</v>
      </c>
      <c r="V10" s="1040" t="s">
        <v>888</v>
      </c>
      <c r="W10" s="1040" t="s">
        <v>888</v>
      </c>
      <c r="X10" s="1040" t="s">
        <v>888</v>
      </c>
      <c r="Y10" s="1040" t="s">
        <v>888</v>
      </c>
      <c r="Z10" s="1040" t="s">
        <v>888</v>
      </c>
      <c r="AA10" s="1040" t="s">
        <v>888</v>
      </c>
      <c r="AB10" s="1040" t="s">
        <v>888</v>
      </c>
      <c r="AC10" s="1040" t="s">
        <v>888</v>
      </c>
      <c r="AD10" s="1040" t="s">
        <v>888</v>
      </c>
      <c r="AE10" s="1040" t="s">
        <v>888</v>
      </c>
      <c r="AF10" s="1040" t="s">
        <v>888</v>
      </c>
      <c r="AG10" s="1040" t="s">
        <v>888</v>
      </c>
      <c r="AH10" s="1040" t="s">
        <v>888</v>
      </c>
      <c r="AI10" s="1040" t="s">
        <v>888</v>
      </c>
      <c r="AJ10" s="1040" t="s">
        <v>888</v>
      </c>
      <c r="AK10" s="1040" t="s">
        <v>888</v>
      </c>
    </row>
    <row r="11" spans="1:37" ht="45" x14ac:dyDescent="0.25">
      <c r="A11" s="1040"/>
      <c r="B11" s="626" t="s">
        <v>828</v>
      </c>
      <c r="C11" s="627" t="s">
        <v>829</v>
      </c>
      <c r="D11" s="631">
        <f t="shared" ref="D11:D14" si="0">E11/1.2</f>
        <v>0.56823276</v>
      </c>
      <c r="E11" s="1056">
        <f>'5.2 Финан и освоение капит влож'!C21</f>
        <v>0.68187931199999996</v>
      </c>
      <c r="F11" s="1040" t="s">
        <v>888</v>
      </c>
      <c r="G11" s="1040" t="s">
        <v>888</v>
      </c>
      <c r="H11" s="1040" t="s">
        <v>1176</v>
      </c>
      <c r="I11" s="1040" t="s">
        <v>888</v>
      </c>
      <c r="J11" s="1040" t="s">
        <v>888</v>
      </c>
      <c r="K11" s="1040" t="s">
        <v>888</v>
      </c>
      <c r="L11" s="1040" t="s">
        <v>888</v>
      </c>
      <c r="M11" s="1040" t="s">
        <v>888</v>
      </c>
      <c r="N11" s="1040" t="s">
        <v>888</v>
      </c>
      <c r="O11" s="1040" t="s">
        <v>888</v>
      </c>
      <c r="P11" s="1040" t="s">
        <v>888</v>
      </c>
      <c r="Q11" s="1040" t="s">
        <v>888</v>
      </c>
      <c r="R11" s="1040" t="s">
        <v>888</v>
      </c>
      <c r="S11" s="1040" t="s">
        <v>888</v>
      </c>
      <c r="T11" s="1040" t="s">
        <v>888</v>
      </c>
      <c r="U11" s="1040" t="s">
        <v>888</v>
      </c>
      <c r="V11" s="1040" t="s">
        <v>888</v>
      </c>
      <c r="W11" s="1040" t="s">
        <v>888</v>
      </c>
      <c r="X11" s="1040" t="s">
        <v>888</v>
      </c>
      <c r="Y11" s="1040" t="s">
        <v>888</v>
      </c>
      <c r="Z11" s="1040" t="s">
        <v>888</v>
      </c>
      <c r="AA11" s="1040" t="s">
        <v>888</v>
      </c>
      <c r="AB11" s="1040" t="s">
        <v>888</v>
      </c>
      <c r="AC11" s="1040" t="s">
        <v>888</v>
      </c>
      <c r="AD11" s="1040" t="s">
        <v>888</v>
      </c>
      <c r="AE11" s="1040" t="s">
        <v>888</v>
      </c>
      <c r="AF11" s="1040" t="s">
        <v>888</v>
      </c>
      <c r="AG11" s="1040" t="s">
        <v>888</v>
      </c>
      <c r="AH11" s="1040" t="s">
        <v>888</v>
      </c>
      <c r="AI11" s="1040" t="s">
        <v>888</v>
      </c>
      <c r="AJ11" s="1040" t="s">
        <v>888</v>
      </c>
      <c r="AK11" s="1040" t="s">
        <v>888</v>
      </c>
    </row>
    <row r="12" spans="1:37" ht="31.5" x14ac:dyDescent="0.25">
      <c r="A12" s="1040"/>
      <c r="B12" s="632" t="s">
        <v>635</v>
      </c>
      <c r="C12" s="1030" t="s">
        <v>1118</v>
      </c>
      <c r="D12" s="1031"/>
      <c r="E12" s="1055"/>
      <c r="F12" s="1031"/>
      <c r="G12" s="1031"/>
      <c r="H12" s="1031"/>
      <c r="I12" s="1031"/>
      <c r="J12" s="1031"/>
      <c r="K12" s="1031"/>
      <c r="L12" s="1031"/>
      <c r="M12" s="1031"/>
      <c r="N12" s="1031"/>
      <c r="O12" s="1031"/>
      <c r="P12" s="1031"/>
      <c r="Q12" s="1031"/>
      <c r="R12" s="1031"/>
      <c r="S12" s="1031"/>
      <c r="T12" s="1031"/>
      <c r="U12" s="1031"/>
      <c r="V12" s="1031"/>
      <c r="W12" s="1031"/>
      <c r="X12" s="1031"/>
      <c r="Y12" s="1031"/>
      <c r="Z12" s="1031"/>
      <c r="AA12" s="1031"/>
      <c r="AB12" s="1031"/>
      <c r="AC12" s="1031"/>
      <c r="AD12" s="1031"/>
      <c r="AE12" s="1031"/>
      <c r="AF12" s="1031"/>
      <c r="AG12" s="1031"/>
      <c r="AH12" s="1031"/>
      <c r="AI12" s="1031"/>
      <c r="AJ12" s="1031"/>
      <c r="AK12" s="1032"/>
    </row>
    <row r="13" spans="1:37" ht="120" x14ac:dyDescent="0.25">
      <c r="A13" s="624" t="s">
        <v>634</v>
      </c>
      <c r="B13" s="627" t="s">
        <v>836</v>
      </c>
      <c r="C13" s="627" t="s">
        <v>797</v>
      </c>
      <c r="D13" s="1036">
        <f t="shared" si="0"/>
        <v>0.42083333333333334</v>
      </c>
      <c r="E13" s="1056">
        <v>0.505</v>
      </c>
      <c r="F13" s="1040" t="s">
        <v>888</v>
      </c>
      <c r="G13" s="1040" t="s">
        <v>888</v>
      </c>
      <c r="H13" s="1040" t="s">
        <v>1176</v>
      </c>
      <c r="I13" s="1040" t="s">
        <v>888</v>
      </c>
      <c r="J13" s="1040" t="s">
        <v>888</v>
      </c>
      <c r="K13" s="1040" t="s">
        <v>888</v>
      </c>
      <c r="L13" s="1040" t="s">
        <v>888</v>
      </c>
      <c r="M13" s="1040" t="s">
        <v>888</v>
      </c>
      <c r="N13" s="1040" t="s">
        <v>888</v>
      </c>
      <c r="O13" s="1040" t="s">
        <v>888</v>
      </c>
      <c r="P13" s="1040" t="s">
        <v>888</v>
      </c>
      <c r="Q13" s="1040" t="s">
        <v>888</v>
      </c>
      <c r="R13" s="1040" t="s">
        <v>888</v>
      </c>
      <c r="S13" s="1040" t="s">
        <v>888</v>
      </c>
      <c r="T13" s="1040" t="s">
        <v>888</v>
      </c>
      <c r="U13" s="1040" t="s">
        <v>888</v>
      </c>
      <c r="V13" s="1040" t="s">
        <v>888</v>
      </c>
      <c r="W13" s="1040" t="s">
        <v>888</v>
      </c>
      <c r="X13" s="1040" t="s">
        <v>888</v>
      </c>
      <c r="Y13" s="1040" t="s">
        <v>888</v>
      </c>
      <c r="Z13" s="1040" t="s">
        <v>888</v>
      </c>
      <c r="AA13" s="1040" t="s">
        <v>888</v>
      </c>
      <c r="AB13" s="1040" t="s">
        <v>888</v>
      </c>
      <c r="AC13" s="1040" t="s">
        <v>888</v>
      </c>
      <c r="AD13" s="1040" t="s">
        <v>888</v>
      </c>
      <c r="AE13" s="1040" t="s">
        <v>888</v>
      </c>
      <c r="AF13" s="1040" t="s">
        <v>888</v>
      </c>
      <c r="AG13" s="1040" t="s">
        <v>888</v>
      </c>
      <c r="AH13" s="1040" t="s">
        <v>888</v>
      </c>
      <c r="AI13" s="1040" t="s">
        <v>888</v>
      </c>
      <c r="AJ13" s="1040" t="s">
        <v>888</v>
      </c>
      <c r="AK13" s="1040" t="s">
        <v>888</v>
      </c>
    </row>
    <row r="14" spans="1:37" ht="45" customHeight="1" x14ac:dyDescent="0.25">
      <c r="A14" s="624" t="s">
        <v>634</v>
      </c>
      <c r="B14" s="627" t="s">
        <v>837</v>
      </c>
      <c r="C14" s="627" t="s">
        <v>838</v>
      </c>
      <c r="D14" s="1036">
        <f t="shared" si="0"/>
        <v>0.77750000000000008</v>
      </c>
      <c r="E14" s="1056">
        <v>0.93300000000000005</v>
      </c>
      <c r="F14" s="1040" t="s">
        <v>888</v>
      </c>
      <c r="G14" s="1040" t="s">
        <v>888</v>
      </c>
      <c r="H14" s="1040" t="s">
        <v>1176</v>
      </c>
      <c r="I14" s="1040" t="s">
        <v>888</v>
      </c>
      <c r="J14" s="1040" t="s">
        <v>888</v>
      </c>
      <c r="K14" s="1040" t="s">
        <v>888</v>
      </c>
      <c r="L14" s="1040" t="s">
        <v>888</v>
      </c>
      <c r="M14" s="1040" t="s">
        <v>888</v>
      </c>
      <c r="N14" s="1040" t="s">
        <v>888</v>
      </c>
      <c r="O14" s="1040" t="s">
        <v>888</v>
      </c>
      <c r="P14" s="1040" t="s">
        <v>888</v>
      </c>
      <c r="Q14" s="1040" t="s">
        <v>888</v>
      </c>
      <c r="R14" s="1040" t="s">
        <v>888</v>
      </c>
      <c r="S14" s="1040" t="s">
        <v>888</v>
      </c>
      <c r="T14" s="1040" t="s">
        <v>888</v>
      </c>
      <c r="U14" s="1040" t="s">
        <v>888</v>
      </c>
      <c r="V14" s="1040" t="s">
        <v>888</v>
      </c>
      <c r="W14" s="1040" t="s">
        <v>888</v>
      </c>
      <c r="X14" s="1040" t="s">
        <v>888</v>
      </c>
      <c r="Y14" s="1040" t="s">
        <v>888</v>
      </c>
      <c r="Z14" s="1040" t="s">
        <v>888</v>
      </c>
      <c r="AA14" s="1040" t="s">
        <v>888</v>
      </c>
      <c r="AB14" s="1040" t="s">
        <v>888</v>
      </c>
      <c r="AC14" s="1040" t="s">
        <v>888</v>
      </c>
      <c r="AD14" s="1040" t="s">
        <v>888</v>
      </c>
      <c r="AE14" s="1040" t="s">
        <v>888</v>
      </c>
      <c r="AF14" s="1040" t="s">
        <v>888</v>
      </c>
      <c r="AG14" s="1040" t="s">
        <v>888</v>
      </c>
      <c r="AH14" s="1040" t="s">
        <v>888</v>
      </c>
      <c r="AI14" s="1040" t="s">
        <v>888</v>
      </c>
      <c r="AJ14" s="1040" t="s">
        <v>888</v>
      </c>
      <c r="AK14" s="1040" t="s">
        <v>888</v>
      </c>
    </row>
    <row r="23" ht="55.5" customHeight="1" x14ac:dyDescent="0.25"/>
  </sheetData>
  <mergeCells count="35">
    <mergeCell ref="AA6:AA7"/>
    <mergeCell ref="AB6:AB7"/>
    <mergeCell ref="AI6:AI7"/>
    <mergeCell ref="AJ6:AJ7"/>
    <mergeCell ref="AC6:AD6"/>
    <mergeCell ref="AE6:AE7"/>
    <mergeCell ref="AF6:AF7"/>
    <mergeCell ref="AG6:AG7"/>
    <mergeCell ref="AH6:AH7"/>
    <mergeCell ref="S6:S7"/>
    <mergeCell ref="T6:U6"/>
    <mergeCell ref="V6:V7"/>
    <mergeCell ref="W6:X6"/>
    <mergeCell ref="Y6:Z6"/>
    <mergeCell ref="D5:E6"/>
    <mergeCell ref="F5:F7"/>
    <mergeCell ref="N6:O6"/>
    <mergeCell ref="P6:Q6"/>
    <mergeCell ref="R6:R7"/>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4" t="s">
        <v>327</v>
      </c>
      <c r="B5" s="1124"/>
      <c r="C5" s="1124"/>
      <c r="D5" s="1124"/>
      <c r="E5" s="1124"/>
      <c r="F5" s="1124"/>
      <c r="G5" s="1124"/>
      <c r="H5" s="1124"/>
      <c r="I5" s="1124"/>
      <c r="J5" s="1124"/>
      <c r="K5" s="1124"/>
      <c r="L5" s="1124"/>
      <c r="M5" s="1124"/>
      <c r="N5" s="1124"/>
      <c r="O5" s="1124"/>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8" t="s">
        <v>11</v>
      </c>
      <c r="B7" s="1128"/>
      <c r="C7" s="1128"/>
      <c r="D7" s="1128"/>
      <c r="E7" s="1128"/>
      <c r="F7" s="1128"/>
      <c r="G7" s="1128"/>
      <c r="H7" s="1128"/>
      <c r="I7" s="1128"/>
      <c r="J7" s="1128"/>
      <c r="K7" s="1128"/>
      <c r="L7" s="1128"/>
      <c r="M7" s="1128"/>
      <c r="N7" s="1128"/>
      <c r="O7" s="1128"/>
      <c r="P7" s="13"/>
      <c r="Q7" s="13"/>
      <c r="R7" s="13"/>
      <c r="S7" s="13"/>
      <c r="T7" s="13"/>
      <c r="U7" s="13"/>
      <c r="V7" s="13"/>
      <c r="W7" s="13"/>
      <c r="X7" s="13"/>
      <c r="Y7" s="13"/>
      <c r="Z7" s="13"/>
    </row>
    <row r="8" spans="1:28" s="12" customFormat="1" ht="18.75" x14ac:dyDescent="0.2">
      <c r="A8" s="1128"/>
      <c r="B8" s="1128"/>
      <c r="C8" s="1128"/>
      <c r="D8" s="1128"/>
      <c r="E8" s="1128"/>
      <c r="F8" s="1128"/>
      <c r="G8" s="1128"/>
      <c r="H8" s="1128"/>
      <c r="I8" s="1128"/>
      <c r="J8" s="1128"/>
      <c r="K8" s="1128"/>
      <c r="L8" s="1128"/>
      <c r="M8" s="1128"/>
      <c r="N8" s="1128"/>
      <c r="O8" s="1128"/>
      <c r="P8" s="13"/>
      <c r="Q8" s="13"/>
      <c r="R8" s="13"/>
      <c r="S8" s="13"/>
      <c r="T8" s="13"/>
      <c r="U8" s="13"/>
      <c r="V8" s="13"/>
      <c r="W8" s="13"/>
      <c r="X8" s="13"/>
      <c r="Y8" s="13"/>
      <c r="Z8" s="13"/>
    </row>
    <row r="9" spans="1:28" s="12" customFormat="1" ht="18.75" x14ac:dyDescent="0.2">
      <c r="A9" s="1225" t="s">
        <v>8</v>
      </c>
      <c r="B9" s="1225"/>
      <c r="C9" s="1225"/>
      <c r="D9" s="1225"/>
      <c r="E9" s="1225"/>
      <c r="F9" s="1225"/>
      <c r="G9" s="1225"/>
      <c r="H9" s="1225"/>
      <c r="I9" s="1225"/>
      <c r="J9" s="1225"/>
      <c r="K9" s="1225"/>
      <c r="L9" s="1225"/>
      <c r="M9" s="1225"/>
      <c r="N9" s="1225"/>
      <c r="O9" s="1225"/>
      <c r="P9" s="13"/>
      <c r="Q9" s="13"/>
      <c r="R9" s="13"/>
      <c r="S9" s="13"/>
      <c r="T9" s="13"/>
      <c r="U9" s="13"/>
      <c r="V9" s="13"/>
      <c r="W9" s="13"/>
      <c r="X9" s="13"/>
      <c r="Y9" s="13"/>
      <c r="Z9" s="13"/>
    </row>
    <row r="10" spans="1:28" s="12" customFormat="1" ht="18.75" x14ac:dyDescent="0.2">
      <c r="A10" s="1125" t="s">
        <v>10</v>
      </c>
      <c r="B10" s="1125"/>
      <c r="C10" s="1125"/>
      <c r="D10" s="1125"/>
      <c r="E10" s="1125"/>
      <c r="F10" s="1125"/>
      <c r="G10" s="1125"/>
      <c r="H10" s="1125"/>
      <c r="I10" s="1125"/>
      <c r="J10" s="1125"/>
      <c r="K10" s="1125"/>
      <c r="L10" s="1125"/>
      <c r="M10" s="1125"/>
      <c r="N10" s="1125"/>
      <c r="O10" s="1125"/>
      <c r="P10" s="13"/>
      <c r="Q10" s="13"/>
      <c r="R10" s="13"/>
      <c r="S10" s="13"/>
      <c r="T10" s="13"/>
      <c r="U10" s="13"/>
      <c r="V10" s="13"/>
      <c r="W10" s="13"/>
      <c r="X10" s="13"/>
      <c r="Y10" s="13"/>
      <c r="Z10" s="13"/>
    </row>
    <row r="11" spans="1:28" s="12" customFormat="1" ht="18.75" x14ac:dyDescent="0.2">
      <c r="A11" s="1128"/>
      <c r="B11" s="1128"/>
      <c r="C11" s="1128"/>
      <c r="D11" s="1128"/>
      <c r="E11" s="1128"/>
      <c r="F11" s="1128"/>
      <c r="G11" s="1128"/>
      <c r="H11" s="1128"/>
      <c r="I11" s="1128"/>
      <c r="J11" s="1128"/>
      <c r="K11" s="1128"/>
      <c r="L11" s="1128"/>
      <c r="M11" s="1128"/>
      <c r="N11" s="1128"/>
      <c r="O11" s="1128"/>
      <c r="P11" s="13"/>
      <c r="Q11" s="13"/>
      <c r="R11" s="13"/>
      <c r="S11" s="13"/>
      <c r="T11" s="13"/>
      <c r="U11" s="13"/>
      <c r="V11" s="13"/>
      <c r="W11" s="13"/>
      <c r="X11" s="13"/>
      <c r="Y11" s="13"/>
      <c r="Z11" s="13"/>
    </row>
    <row r="12" spans="1:28" s="12" customFormat="1" ht="18.75" x14ac:dyDescent="0.2">
      <c r="A12" s="1225" t="s">
        <v>8</v>
      </c>
      <c r="B12" s="1225"/>
      <c r="C12" s="1225"/>
      <c r="D12" s="1225"/>
      <c r="E12" s="1225"/>
      <c r="F12" s="1225"/>
      <c r="G12" s="1225"/>
      <c r="H12" s="1225"/>
      <c r="I12" s="1225"/>
      <c r="J12" s="1225"/>
      <c r="K12" s="1225"/>
      <c r="L12" s="1225"/>
      <c r="M12" s="1225"/>
      <c r="N12" s="1225"/>
      <c r="O12" s="1225"/>
      <c r="P12" s="13"/>
      <c r="Q12" s="13"/>
      <c r="R12" s="13"/>
      <c r="S12" s="13"/>
      <c r="T12" s="13"/>
      <c r="U12" s="13"/>
      <c r="V12" s="13"/>
      <c r="W12" s="13"/>
      <c r="X12" s="13"/>
      <c r="Y12" s="13"/>
      <c r="Z12" s="13"/>
    </row>
    <row r="13" spans="1:28" s="12" customFormat="1" ht="18.75" x14ac:dyDescent="0.2">
      <c r="A13" s="1125" t="s">
        <v>9</v>
      </c>
      <c r="B13" s="1125"/>
      <c r="C13" s="1125"/>
      <c r="D13" s="1125"/>
      <c r="E13" s="1125"/>
      <c r="F13" s="1125"/>
      <c r="G13" s="1125"/>
      <c r="H13" s="1125"/>
      <c r="I13" s="1125"/>
      <c r="J13" s="1125"/>
      <c r="K13" s="1125"/>
      <c r="L13" s="1125"/>
      <c r="M13" s="1125"/>
      <c r="N13" s="1125"/>
      <c r="O13" s="1125"/>
      <c r="P13" s="13"/>
      <c r="Q13" s="13"/>
      <c r="R13" s="13"/>
      <c r="S13" s="13"/>
      <c r="T13" s="13"/>
      <c r="U13" s="13"/>
      <c r="V13" s="13"/>
      <c r="W13" s="13"/>
      <c r="X13" s="13"/>
      <c r="Y13" s="13"/>
      <c r="Z13" s="13"/>
    </row>
    <row r="14" spans="1:28" s="9" customFormat="1" ht="15.75" customHeight="1" x14ac:dyDescent="0.2">
      <c r="A14" s="1142"/>
      <c r="B14" s="1142"/>
      <c r="C14" s="1142"/>
      <c r="D14" s="1142"/>
      <c r="E14" s="1142"/>
      <c r="F14" s="1142"/>
      <c r="G14" s="1142"/>
      <c r="H14" s="1142"/>
      <c r="I14" s="1142"/>
      <c r="J14" s="1142"/>
      <c r="K14" s="1142"/>
      <c r="L14" s="1142"/>
      <c r="M14" s="1142"/>
      <c r="N14" s="1142"/>
      <c r="O14" s="1142"/>
      <c r="P14" s="10"/>
      <c r="Q14" s="10"/>
      <c r="R14" s="10"/>
      <c r="S14" s="10"/>
      <c r="T14" s="10"/>
      <c r="U14" s="10"/>
      <c r="V14" s="10"/>
      <c r="W14" s="10"/>
      <c r="X14" s="10"/>
      <c r="Y14" s="10"/>
      <c r="Z14" s="10"/>
    </row>
    <row r="15" spans="1:28" s="3" customFormat="1" ht="12" x14ac:dyDescent="0.2">
      <c r="A15" s="1225" t="s">
        <v>8</v>
      </c>
      <c r="B15" s="1225"/>
      <c r="C15" s="1225"/>
      <c r="D15" s="1225"/>
      <c r="E15" s="1225"/>
      <c r="F15" s="1225"/>
      <c r="G15" s="1225"/>
      <c r="H15" s="1225"/>
      <c r="I15" s="1225"/>
      <c r="J15" s="1225"/>
      <c r="K15" s="1225"/>
      <c r="L15" s="1225"/>
      <c r="M15" s="1225"/>
      <c r="N15" s="1225"/>
      <c r="O15" s="1225"/>
      <c r="P15" s="8"/>
      <c r="Q15" s="8"/>
      <c r="R15" s="8"/>
      <c r="S15" s="8"/>
      <c r="T15" s="8"/>
      <c r="U15" s="8"/>
      <c r="V15" s="8"/>
      <c r="W15" s="8"/>
      <c r="X15" s="8"/>
      <c r="Y15" s="8"/>
      <c r="Z15" s="8"/>
    </row>
    <row r="16" spans="1:28" s="3" customFormat="1" ht="15" customHeight="1" x14ac:dyDescent="0.2">
      <c r="A16" s="1125" t="s">
        <v>7</v>
      </c>
      <c r="B16" s="1125"/>
      <c r="C16" s="1125"/>
      <c r="D16" s="1125"/>
      <c r="E16" s="1125"/>
      <c r="F16" s="1125"/>
      <c r="G16" s="1125"/>
      <c r="H16" s="1125"/>
      <c r="I16" s="1125"/>
      <c r="J16" s="1125"/>
      <c r="K16" s="1125"/>
      <c r="L16" s="1125"/>
      <c r="M16" s="1125"/>
      <c r="N16" s="1125"/>
      <c r="O16" s="1125"/>
      <c r="P16" s="6"/>
      <c r="Q16" s="6"/>
      <c r="R16" s="6"/>
      <c r="S16" s="6"/>
      <c r="T16" s="6"/>
      <c r="U16" s="6"/>
      <c r="V16" s="6"/>
      <c r="W16" s="6"/>
      <c r="X16" s="6"/>
      <c r="Y16" s="6"/>
      <c r="Z16" s="6"/>
    </row>
    <row r="17" spans="1:26" s="3" customFormat="1" ht="15" customHeight="1" x14ac:dyDescent="0.2">
      <c r="A17" s="1140"/>
      <c r="B17" s="1140"/>
      <c r="C17" s="1140"/>
      <c r="D17" s="1140"/>
      <c r="E17" s="1140"/>
      <c r="F17" s="1140"/>
      <c r="G17" s="1140"/>
      <c r="H17" s="1140"/>
      <c r="I17" s="1140"/>
      <c r="J17" s="1140"/>
      <c r="K17" s="1140"/>
      <c r="L17" s="1140"/>
      <c r="M17" s="1140"/>
      <c r="N17" s="1140"/>
      <c r="O17" s="1140"/>
      <c r="P17" s="4"/>
      <c r="Q17" s="4"/>
      <c r="R17" s="4"/>
      <c r="S17" s="4"/>
      <c r="T17" s="4"/>
      <c r="U17" s="4"/>
      <c r="V17" s="4"/>
      <c r="W17" s="4"/>
    </row>
    <row r="18" spans="1:26" s="3" customFormat="1" ht="91.5" customHeight="1" x14ac:dyDescent="0.2">
      <c r="A18" s="1224" t="s">
        <v>455</v>
      </c>
      <c r="B18" s="1224"/>
      <c r="C18" s="1224"/>
      <c r="D18" s="1224"/>
      <c r="E18" s="1224"/>
      <c r="F18" s="1224"/>
      <c r="G18" s="1224"/>
      <c r="H18" s="1224"/>
      <c r="I18" s="1224"/>
      <c r="J18" s="1224"/>
      <c r="K18" s="1224"/>
      <c r="L18" s="1224"/>
      <c r="M18" s="1224"/>
      <c r="N18" s="1224"/>
      <c r="O18" s="1224"/>
      <c r="P18" s="7"/>
      <c r="Q18" s="7"/>
      <c r="R18" s="7"/>
      <c r="S18" s="7"/>
      <c r="T18" s="7"/>
      <c r="U18" s="7"/>
      <c r="V18" s="7"/>
      <c r="W18" s="7"/>
      <c r="X18" s="7"/>
      <c r="Y18" s="7"/>
      <c r="Z18" s="7"/>
    </row>
    <row r="19" spans="1:26" s="3" customFormat="1" ht="78" customHeight="1" x14ac:dyDescent="0.2">
      <c r="A19" s="1143" t="s">
        <v>6</v>
      </c>
      <c r="B19" s="1143" t="s">
        <v>90</v>
      </c>
      <c r="C19" s="1143" t="s">
        <v>89</v>
      </c>
      <c r="D19" s="1143" t="s">
        <v>78</v>
      </c>
      <c r="E19" s="1226" t="s">
        <v>88</v>
      </c>
      <c r="F19" s="1227"/>
      <c r="G19" s="1227"/>
      <c r="H19" s="1227"/>
      <c r="I19" s="1228"/>
      <c r="J19" s="1143" t="s">
        <v>87</v>
      </c>
      <c r="K19" s="1143"/>
      <c r="L19" s="1143"/>
      <c r="M19" s="1143"/>
      <c r="N19" s="1143"/>
      <c r="O19" s="1143"/>
      <c r="P19" s="4"/>
      <c r="Q19" s="4"/>
      <c r="R19" s="4"/>
      <c r="S19" s="4"/>
      <c r="T19" s="4"/>
      <c r="U19" s="4"/>
      <c r="V19" s="4"/>
      <c r="W19" s="4"/>
    </row>
    <row r="20" spans="1:26" s="3" customFormat="1" ht="51" customHeight="1" x14ac:dyDescent="0.2">
      <c r="A20" s="1143"/>
      <c r="B20" s="1143"/>
      <c r="C20" s="1143"/>
      <c r="D20" s="1143"/>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row>
    <row r="6" spans="1:44" s="12" customFormat="1" ht="18.75" x14ac:dyDescent="0.3">
      <c r="A6" s="17"/>
      <c r="I6" s="16"/>
      <c r="J6" s="16"/>
      <c r="K6" s="15"/>
    </row>
    <row r="7" spans="1:44" s="12" customFormat="1" ht="18.75" x14ac:dyDescent="0.2">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5" t="s">
        <v>8</v>
      </c>
      <c r="B9" s="1225"/>
      <c r="C9" s="1225"/>
      <c r="D9" s="1225"/>
      <c r="E9" s="1225"/>
      <c r="F9" s="1225"/>
      <c r="G9" s="1225"/>
      <c r="H9" s="1225"/>
      <c r="I9" s="1225"/>
      <c r="J9" s="1225"/>
      <c r="K9" s="1225"/>
      <c r="L9" s="1225"/>
      <c r="M9" s="1225"/>
      <c r="N9" s="1225"/>
      <c r="O9" s="1225"/>
      <c r="P9" s="1225"/>
      <c r="Q9" s="1225"/>
      <c r="R9" s="1225"/>
      <c r="S9" s="1225"/>
      <c r="T9" s="1225"/>
      <c r="U9" s="1225"/>
      <c r="V9" s="1225"/>
      <c r="W9" s="1225"/>
      <c r="X9" s="1225"/>
      <c r="Y9" s="1225"/>
      <c r="Z9" s="1225"/>
      <c r="AA9" s="1225"/>
      <c r="AB9" s="1225"/>
      <c r="AC9" s="1225"/>
      <c r="AD9" s="1225"/>
      <c r="AE9" s="1225"/>
      <c r="AF9" s="1225"/>
      <c r="AG9" s="1225"/>
      <c r="AH9" s="1225"/>
      <c r="AI9" s="1225"/>
      <c r="AJ9" s="1225"/>
      <c r="AK9" s="1225"/>
      <c r="AL9" s="1225"/>
      <c r="AM9" s="1225"/>
      <c r="AN9" s="1225"/>
      <c r="AO9" s="1225"/>
      <c r="AP9" s="1225"/>
      <c r="AQ9" s="1225"/>
      <c r="AR9" s="1225"/>
    </row>
    <row r="10" spans="1:44" s="12" customFormat="1" ht="18.75" customHeight="1" x14ac:dyDescent="0.2">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5" t="s">
        <v>8</v>
      </c>
      <c r="B12" s="1225"/>
      <c r="C12" s="1225"/>
      <c r="D12" s="1225"/>
      <c r="E12" s="1225"/>
      <c r="F12" s="1225"/>
      <c r="G12" s="1225"/>
      <c r="H12" s="1225"/>
      <c r="I12" s="1225"/>
      <c r="J12" s="1225"/>
      <c r="K12" s="1225"/>
      <c r="L12" s="1225"/>
      <c r="M12" s="1225"/>
      <c r="N12" s="1225"/>
      <c r="O12" s="1225"/>
      <c r="P12" s="1225"/>
      <c r="Q12" s="1225"/>
      <c r="R12" s="1225"/>
      <c r="S12" s="1225"/>
      <c r="T12" s="1225"/>
      <c r="U12" s="1225"/>
      <c r="V12" s="1225"/>
      <c r="W12" s="1225"/>
      <c r="X12" s="1225"/>
      <c r="Y12" s="1225"/>
      <c r="Z12" s="1225"/>
      <c r="AA12" s="1225"/>
      <c r="AB12" s="1225"/>
      <c r="AC12" s="1225"/>
      <c r="AD12" s="1225"/>
      <c r="AE12" s="1225"/>
      <c r="AF12" s="1225"/>
      <c r="AG12" s="1225"/>
      <c r="AH12" s="1225"/>
      <c r="AI12" s="1225"/>
      <c r="AJ12" s="1225"/>
      <c r="AK12" s="1225"/>
      <c r="AL12" s="1225"/>
      <c r="AM12" s="1225"/>
      <c r="AN12" s="1225"/>
      <c r="AO12" s="1225"/>
      <c r="AP12" s="1225"/>
      <c r="AQ12" s="1225"/>
      <c r="AR12" s="1225"/>
    </row>
    <row r="13" spans="1:44" s="12" customFormat="1" ht="18.75" customHeight="1" x14ac:dyDescent="0.2">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5" t="s">
        <v>8</v>
      </c>
      <c r="B15" s="1225"/>
      <c r="C15" s="1225"/>
      <c r="D15" s="1225"/>
      <c r="E15" s="1225"/>
      <c r="F15" s="1225"/>
      <c r="G15" s="1225"/>
      <c r="H15" s="1225"/>
      <c r="I15" s="1225"/>
      <c r="J15" s="1225"/>
      <c r="K15" s="1225"/>
      <c r="L15" s="1225"/>
      <c r="M15" s="1225"/>
      <c r="N15" s="1225"/>
      <c r="O15" s="1225"/>
      <c r="P15" s="1225"/>
      <c r="Q15" s="1225"/>
      <c r="R15" s="1225"/>
      <c r="S15" s="1225"/>
      <c r="T15" s="1225"/>
      <c r="U15" s="1225"/>
      <c r="V15" s="1225"/>
      <c r="W15" s="1225"/>
      <c r="X15" s="1225"/>
      <c r="Y15" s="1225"/>
      <c r="Z15" s="1225"/>
      <c r="AA15" s="1225"/>
      <c r="AB15" s="1225"/>
      <c r="AC15" s="1225"/>
      <c r="AD15" s="1225"/>
      <c r="AE15" s="1225"/>
      <c r="AF15" s="1225"/>
      <c r="AG15" s="1225"/>
      <c r="AH15" s="1225"/>
      <c r="AI15" s="1225"/>
      <c r="AJ15" s="1225"/>
      <c r="AK15" s="1225"/>
      <c r="AL15" s="1225"/>
      <c r="AM15" s="1225"/>
      <c r="AN15" s="1225"/>
      <c r="AO15" s="1225"/>
      <c r="AP15" s="1225"/>
      <c r="AQ15" s="1225"/>
      <c r="AR15" s="1225"/>
    </row>
    <row r="16" spans="1:44" s="3" customFormat="1" ht="15" customHeight="1" x14ac:dyDescent="0.2">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7" t="s">
        <v>456</v>
      </c>
      <c r="B18" s="1127"/>
      <c r="C18" s="1127"/>
      <c r="D18" s="1127"/>
      <c r="E18" s="1127"/>
      <c r="F18" s="1127"/>
      <c r="G18" s="1127"/>
      <c r="H18" s="1127"/>
      <c r="I18" s="1127"/>
      <c r="J18" s="1127"/>
      <c r="K18" s="1127"/>
      <c r="L18" s="1127"/>
      <c r="M18" s="1127"/>
      <c r="N18" s="1127"/>
      <c r="O18" s="1127"/>
      <c r="P18" s="1127"/>
      <c r="Q18" s="1127"/>
      <c r="R18" s="1127"/>
      <c r="S18" s="1127"/>
      <c r="T18" s="1127"/>
      <c r="U18" s="1127"/>
      <c r="V18" s="1127"/>
      <c r="W18" s="1127"/>
      <c r="X18" s="1127"/>
      <c r="Y18" s="1127"/>
      <c r="Z18" s="1127"/>
      <c r="AA18" s="1127"/>
      <c r="AB18" s="1127"/>
      <c r="AC18" s="1127"/>
      <c r="AD18" s="1127"/>
      <c r="AE18" s="1127"/>
      <c r="AF18" s="1127"/>
      <c r="AG18" s="1127"/>
      <c r="AH18" s="1127"/>
      <c r="AI18" s="1127"/>
      <c r="AJ18" s="1127"/>
      <c r="AK18" s="1127"/>
      <c r="AL18" s="1127"/>
      <c r="AM18" s="1127"/>
      <c r="AN18" s="1127"/>
      <c r="AO18" s="1127"/>
      <c r="AP18" s="1127"/>
      <c r="AQ18" s="1127"/>
      <c r="AR18" s="1127"/>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5"/>
      <c r="B22" s="1125"/>
      <c r="C22" s="1125"/>
      <c r="D22" s="1125"/>
      <c r="E22" s="1125"/>
      <c r="F22" s="1125"/>
      <c r="G22" s="1125"/>
      <c r="H22" s="1125"/>
      <c r="I22" s="1125"/>
      <c r="J22" s="1125"/>
      <c r="K22" s="1125"/>
      <c r="L22" s="1125"/>
      <c r="M22" s="1125"/>
      <c r="N22" s="1125"/>
      <c r="O22" s="1125"/>
      <c r="P22" s="1125"/>
      <c r="Q22" s="1125"/>
      <c r="R22" s="1125"/>
      <c r="S22" s="1125"/>
      <c r="T22" s="1125"/>
      <c r="U22" s="1125"/>
      <c r="V22" s="1125"/>
      <c r="W22" s="1125"/>
      <c r="X22" s="1125"/>
      <c r="Y22" s="1125"/>
      <c r="Z22" s="1125"/>
      <c r="AA22" s="1125"/>
      <c r="AB22" s="1125"/>
      <c r="AC22" s="1125"/>
      <c r="AD22" s="1125"/>
      <c r="AE22" s="1125"/>
      <c r="AF22" s="1125"/>
      <c r="AG22" s="1125"/>
      <c r="AH22" s="1125"/>
      <c r="AI22" s="1125"/>
      <c r="AJ22" s="1125"/>
      <c r="AK22" s="1125"/>
      <c r="AL22" s="1125"/>
      <c r="AM22" s="1125"/>
      <c r="AN22" s="1125"/>
      <c r="AO22" s="1125"/>
      <c r="AP22" s="1125"/>
      <c r="AQ22" s="1125"/>
      <c r="AR22" s="1125"/>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35" t="s">
        <v>322</v>
      </c>
      <c r="B24" s="1235"/>
      <c r="C24" s="1235"/>
      <c r="D24" s="1235"/>
      <c r="E24" s="1235"/>
      <c r="F24" s="1235"/>
      <c r="G24" s="1235"/>
      <c r="H24" s="1235"/>
      <c r="I24" s="1235"/>
      <c r="J24" s="1235"/>
      <c r="K24" s="1235"/>
      <c r="L24" s="1235"/>
      <c r="M24" s="1235"/>
      <c r="N24" s="1235"/>
      <c r="O24" s="1235"/>
      <c r="P24" s="1235"/>
      <c r="Q24" s="1235"/>
      <c r="R24" s="1235"/>
      <c r="S24" s="1235"/>
      <c r="T24" s="1235"/>
      <c r="U24" s="1235"/>
      <c r="V24" s="1235"/>
      <c r="W24" s="1235"/>
      <c r="X24" s="1235"/>
      <c r="Y24" s="1235"/>
      <c r="Z24" s="1235"/>
      <c r="AA24" s="1235"/>
      <c r="AB24" s="1235"/>
      <c r="AC24" s="1235"/>
      <c r="AD24" s="1235"/>
      <c r="AE24" s="1235"/>
      <c r="AF24" s="1235"/>
      <c r="AG24" s="1235"/>
      <c r="AH24" s="1235"/>
      <c r="AI24" s="1235"/>
      <c r="AJ24" s="1235"/>
      <c r="AK24" s="1235" t="s">
        <v>1</v>
      </c>
      <c r="AL24" s="1235"/>
      <c r="AM24" s="131"/>
      <c r="AN24" s="131"/>
      <c r="AO24" s="159"/>
      <c r="AP24" s="159"/>
      <c r="AQ24" s="159"/>
      <c r="AR24" s="159"/>
      <c r="AS24" s="137"/>
    </row>
    <row r="25" spans="1:45" ht="12.75" customHeight="1" x14ac:dyDescent="0.25">
      <c r="A25" s="1236" t="s">
        <v>321</v>
      </c>
      <c r="B25" s="1237"/>
      <c r="C25" s="1237"/>
      <c r="D25" s="1237"/>
      <c r="E25" s="1237"/>
      <c r="F25" s="1237"/>
      <c r="G25" s="1237"/>
      <c r="H25" s="1237"/>
      <c r="I25" s="1237"/>
      <c r="J25" s="1237"/>
      <c r="K25" s="1237"/>
      <c r="L25" s="1237"/>
      <c r="M25" s="1237"/>
      <c r="N25" s="1237"/>
      <c r="O25" s="1237"/>
      <c r="P25" s="1237"/>
      <c r="Q25" s="1237"/>
      <c r="R25" s="1237"/>
      <c r="S25" s="1237"/>
      <c r="T25" s="1237"/>
      <c r="U25" s="1237"/>
      <c r="V25" s="1237"/>
      <c r="W25" s="1237"/>
      <c r="X25" s="1237"/>
      <c r="Y25" s="1237"/>
      <c r="Z25" s="1237"/>
      <c r="AA25" s="1237"/>
      <c r="AB25" s="1237"/>
      <c r="AC25" s="1237"/>
      <c r="AD25" s="1237"/>
      <c r="AE25" s="1237"/>
      <c r="AF25" s="1237"/>
      <c r="AG25" s="1237"/>
      <c r="AH25" s="1237"/>
      <c r="AI25" s="1237"/>
      <c r="AJ25" s="1237"/>
      <c r="AK25" s="1238"/>
      <c r="AL25" s="1238"/>
      <c r="AM25" s="132"/>
      <c r="AN25" s="1239" t="s">
        <v>320</v>
      </c>
      <c r="AO25" s="1239"/>
      <c r="AP25" s="1239"/>
      <c r="AQ25" s="1234"/>
      <c r="AR25" s="1234"/>
      <c r="AS25" s="137"/>
    </row>
    <row r="26" spans="1:45" ht="17.25" customHeight="1" x14ac:dyDescent="0.25">
      <c r="A26" s="1246" t="s">
        <v>319</v>
      </c>
      <c r="B26" s="1247"/>
      <c r="C26" s="1247"/>
      <c r="D26" s="1247"/>
      <c r="E26" s="1247"/>
      <c r="F26" s="1247"/>
      <c r="G26" s="1247"/>
      <c r="H26" s="1247"/>
      <c r="I26" s="1247"/>
      <c r="J26" s="1247"/>
      <c r="K26" s="1247"/>
      <c r="L26" s="1247"/>
      <c r="M26" s="1247"/>
      <c r="N26" s="1247"/>
      <c r="O26" s="1247"/>
      <c r="P26" s="1247"/>
      <c r="Q26" s="1247"/>
      <c r="R26" s="1247"/>
      <c r="S26" s="1247"/>
      <c r="T26" s="1247"/>
      <c r="U26" s="1247"/>
      <c r="V26" s="1247"/>
      <c r="W26" s="1247"/>
      <c r="X26" s="1247"/>
      <c r="Y26" s="1247"/>
      <c r="Z26" s="1247"/>
      <c r="AA26" s="1247"/>
      <c r="AB26" s="1247"/>
      <c r="AC26" s="1247"/>
      <c r="AD26" s="1247"/>
      <c r="AE26" s="1247"/>
      <c r="AF26" s="1247"/>
      <c r="AG26" s="1247"/>
      <c r="AH26" s="1247"/>
      <c r="AI26" s="1247"/>
      <c r="AJ26" s="1247"/>
      <c r="AK26" s="1248"/>
      <c r="AL26" s="1248"/>
      <c r="AM26" s="132"/>
      <c r="AN26" s="1229" t="s">
        <v>318</v>
      </c>
      <c r="AO26" s="1230"/>
      <c r="AP26" s="1231"/>
      <c r="AQ26" s="1232"/>
      <c r="AR26" s="1233"/>
      <c r="AS26" s="137"/>
    </row>
    <row r="27" spans="1:45" ht="17.25" customHeight="1" x14ac:dyDescent="0.25">
      <c r="A27" s="1246" t="s">
        <v>317</v>
      </c>
      <c r="B27" s="1247"/>
      <c r="C27" s="1247"/>
      <c r="D27" s="1247"/>
      <c r="E27" s="1247"/>
      <c r="F27" s="1247"/>
      <c r="G27" s="1247"/>
      <c r="H27" s="1247"/>
      <c r="I27" s="1247"/>
      <c r="J27" s="1247"/>
      <c r="K27" s="1247"/>
      <c r="L27" s="1247"/>
      <c r="M27" s="1247"/>
      <c r="N27" s="1247"/>
      <c r="O27" s="1247"/>
      <c r="P27" s="1247"/>
      <c r="Q27" s="1247"/>
      <c r="R27" s="1247"/>
      <c r="S27" s="1247"/>
      <c r="T27" s="1247"/>
      <c r="U27" s="1247"/>
      <c r="V27" s="1247"/>
      <c r="W27" s="1247"/>
      <c r="X27" s="1247"/>
      <c r="Y27" s="1247"/>
      <c r="Z27" s="1247"/>
      <c r="AA27" s="1247"/>
      <c r="AB27" s="1247"/>
      <c r="AC27" s="1247"/>
      <c r="AD27" s="1247"/>
      <c r="AE27" s="1247"/>
      <c r="AF27" s="1247"/>
      <c r="AG27" s="1247"/>
      <c r="AH27" s="1247"/>
      <c r="AI27" s="1247"/>
      <c r="AJ27" s="1247"/>
      <c r="AK27" s="1248"/>
      <c r="AL27" s="1248"/>
      <c r="AM27" s="132"/>
      <c r="AN27" s="1229" t="s">
        <v>316</v>
      </c>
      <c r="AO27" s="1230"/>
      <c r="AP27" s="1231"/>
      <c r="AQ27" s="1232"/>
      <c r="AR27" s="1233"/>
      <c r="AS27" s="137"/>
    </row>
    <row r="28" spans="1:45" ht="27.75" customHeight="1" thickBot="1" x14ac:dyDescent="0.3">
      <c r="A28" s="1249" t="s">
        <v>315</v>
      </c>
      <c r="B28" s="1250"/>
      <c r="C28" s="1250"/>
      <c r="D28" s="1250"/>
      <c r="E28" s="1250"/>
      <c r="F28" s="1250"/>
      <c r="G28" s="1250"/>
      <c r="H28" s="1250"/>
      <c r="I28" s="1250"/>
      <c r="J28" s="1250"/>
      <c r="K28" s="1250"/>
      <c r="L28" s="1250"/>
      <c r="M28" s="1250"/>
      <c r="N28" s="1250"/>
      <c r="O28" s="1250"/>
      <c r="P28" s="1250"/>
      <c r="Q28" s="1250"/>
      <c r="R28" s="1250"/>
      <c r="S28" s="1250"/>
      <c r="T28" s="1250"/>
      <c r="U28" s="1250"/>
      <c r="V28" s="1250"/>
      <c r="W28" s="1250"/>
      <c r="X28" s="1250"/>
      <c r="Y28" s="1250"/>
      <c r="Z28" s="1250"/>
      <c r="AA28" s="1250"/>
      <c r="AB28" s="1250"/>
      <c r="AC28" s="1250"/>
      <c r="AD28" s="1250"/>
      <c r="AE28" s="1250"/>
      <c r="AF28" s="1250"/>
      <c r="AG28" s="1250"/>
      <c r="AH28" s="1250"/>
      <c r="AI28" s="1250"/>
      <c r="AJ28" s="1251"/>
      <c r="AK28" s="1252"/>
      <c r="AL28" s="1252"/>
      <c r="AM28" s="132"/>
      <c r="AN28" s="1253" t="s">
        <v>314</v>
      </c>
      <c r="AO28" s="1254"/>
      <c r="AP28" s="1255"/>
      <c r="AQ28" s="1232"/>
      <c r="AR28" s="1233"/>
      <c r="AS28" s="137"/>
    </row>
    <row r="29" spans="1:45" ht="17.25" customHeight="1" x14ac:dyDescent="0.25">
      <c r="A29" s="1240" t="s">
        <v>313</v>
      </c>
      <c r="B29" s="1241"/>
      <c r="C29" s="1241"/>
      <c r="D29" s="1241"/>
      <c r="E29" s="1241"/>
      <c r="F29" s="1241"/>
      <c r="G29" s="1241"/>
      <c r="H29" s="1241"/>
      <c r="I29" s="1241"/>
      <c r="J29" s="1241"/>
      <c r="K29" s="1241"/>
      <c r="L29" s="1241"/>
      <c r="M29" s="1241"/>
      <c r="N29" s="1241"/>
      <c r="O29" s="1241"/>
      <c r="P29" s="1241"/>
      <c r="Q29" s="1241"/>
      <c r="R29" s="1241"/>
      <c r="S29" s="1241"/>
      <c r="T29" s="1241"/>
      <c r="U29" s="1241"/>
      <c r="V29" s="1241"/>
      <c r="W29" s="1241"/>
      <c r="X29" s="1241"/>
      <c r="Y29" s="1241"/>
      <c r="Z29" s="1241"/>
      <c r="AA29" s="1241"/>
      <c r="AB29" s="1241"/>
      <c r="AC29" s="1241"/>
      <c r="AD29" s="1241"/>
      <c r="AE29" s="1241"/>
      <c r="AF29" s="1241"/>
      <c r="AG29" s="1241"/>
      <c r="AH29" s="1241"/>
      <c r="AI29" s="1241"/>
      <c r="AJ29" s="1242"/>
      <c r="AK29" s="1238"/>
      <c r="AL29" s="1238"/>
      <c r="AM29" s="132"/>
      <c r="AN29" s="1243"/>
      <c r="AO29" s="1244"/>
      <c r="AP29" s="1244"/>
      <c r="AQ29" s="1232"/>
      <c r="AR29" s="1245"/>
      <c r="AS29" s="137"/>
    </row>
    <row r="30" spans="1:45" ht="17.25" customHeight="1" x14ac:dyDescent="0.25">
      <c r="A30" s="1246" t="s">
        <v>312</v>
      </c>
      <c r="B30" s="1247"/>
      <c r="C30" s="1247"/>
      <c r="D30" s="1247"/>
      <c r="E30" s="1247"/>
      <c r="F30" s="1247"/>
      <c r="G30" s="1247"/>
      <c r="H30" s="1247"/>
      <c r="I30" s="1247"/>
      <c r="J30" s="1247"/>
      <c r="K30" s="1247"/>
      <c r="L30" s="1247"/>
      <c r="M30" s="1247"/>
      <c r="N30" s="1247"/>
      <c r="O30" s="1247"/>
      <c r="P30" s="1247"/>
      <c r="Q30" s="1247"/>
      <c r="R30" s="1247"/>
      <c r="S30" s="1247"/>
      <c r="T30" s="1247"/>
      <c r="U30" s="1247"/>
      <c r="V30" s="1247"/>
      <c r="W30" s="1247"/>
      <c r="X30" s="1247"/>
      <c r="Y30" s="1247"/>
      <c r="Z30" s="1247"/>
      <c r="AA30" s="1247"/>
      <c r="AB30" s="1247"/>
      <c r="AC30" s="1247"/>
      <c r="AD30" s="1247"/>
      <c r="AE30" s="1247"/>
      <c r="AF30" s="1247"/>
      <c r="AG30" s="1247"/>
      <c r="AH30" s="1247"/>
      <c r="AI30" s="1247"/>
      <c r="AJ30" s="1247"/>
      <c r="AK30" s="1248"/>
      <c r="AL30" s="1248"/>
      <c r="AM30" s="132"/>
      <c r="AS30" s="137"/>
    </row>
    <row r="31" spans="1:45" ht="17.25" customHeight="1" x14ac:dyDescent="0.25">
      <c r="A31" s="1246" t="s">
        <v>311</v>
      </c>
      <c r="B31" s="1247"/>
      <c r="C31" s="1247"/>
      <c r="D31" s="1247"/>
      <c r="E31" s="1247"/>
      <c r="F31" s="1247"/>
      <c r="G31" s="1247"/>
      <c r="H31" s="1247"/>
      <c r="I31" s="1247"/>
      <c r="J31" s="1247"/>
      <c r="K31" s="1247"/>
      <c r="L31" s="1247"/>
      <c r="M31" s="1247"/>
      <c r="N31" s="1247"/>
      <c r="O31" s="1247"/>
      <c r="P31" s="1247"/>
      <c r="Q31" s="1247"/>
      <c r="R31" s="1247"/>
      <c r="S31" s="1247"/>
      <c r="T31" s="1247"/>
      <c r="U31" s="1247"/>
      <c r="V31" s="1247"/>
      <c r="W31" s="1247"/>
      <c r="X31" s="1247"/>
      <c r="Y31" s="1247"/>
      <c r="Z31" s="1247"/>
      <c r="AA31" s="1247"/>
      <c r="AB31" s="1247"/>
      <c r="AC31" s="1247"/>
      <c r="AD31" s="1247"/>
      <c r="AE31" s="1247"/>
      <c r="AF31" s="1247"/>
      <c r="AG31" s="1247"/>
      <c r="AH31" s="1247"/>
      <c r="AI31" s="1247"/>
      <c r="AJ31" s="1247"/>
      <c r="AK31" s="1248"/>
      <c r="AL31" s="1248"/>
      <c r="AM31" s="132"/>
      <c r="AN31" s="132"/>
      <c r="AO31" s="158"/>
      <c r="AP31" s="158"/>
      <c r="AQ31" s="158"/>
      <c r="AR31" s="158"/>
      <c r="AS31" s="137"/>
    </row>
    <row r="32" spans="1:45" ht="17.25" customHeight="1" x14ac:dyDescent="0.25">
      <c r="A32" s="1246" t="s">
        <v>286</v>
      </c>
      <c r="B32" s="1247"/>
      <c r="C32" s="1247"/>
      <c r="D32" s="1247"/>
      <c r="E32" s="1247"/>
      <c r="F32" s="1247"/>
      <c r="G32" s="1247"/>
      <c r="H32" s="1247"/>
      <c r="I32" s="1247"/>
      <c r="J32" s="1247"/>
      <c r="K32" s="1247"/>
      <c r="L32" s="1247"/>
      <c r="M32" s="1247"/>
      <c r="N32" s="1247"/>
      <c r="O32" s="1247"/>
      <c r="P32" s="1247"/>
      <c r="Q32" s="1247"/>
      <c r="R32" s="1247"/>
      <c r="S32" s="1247"/>
      <c r="T32" s="1247"/>
      <c r="U32" s="1247"/>
      <c r="V32" s="1247"/>
      <c r="W32" s="1247"/>
      <c r="X32" s="1247"/>
      <c r="Y32" s="1247"/>
      <c r="Z32" s="1247"/>
      <c r="AA32" s="1247"/>
      <c r="AB32" s="1247"/>
      <c r="AC32" s="1247"/>
      <c r="AD32" s="1247"/>
      <c r="AE32" s="1247"/>
      <c r="AF32" s="1247"/>
      <c r="AG32" s="1247"/>
      <c r="AH32" s="1247"/>
      <c r="AI32" s="1247"/>
      <c r="AJ32" s="1247"/>
      <c r="AK32" s="1248"/>
      <c r="AL32" s="1248"/>
      <c r="AM32" s="132"/>
      <c r="AN32" s="132"/>
      <c r="AO32" s="132"/>
      <c r="AP32" s="132"/>
      <c r="AQ32" s="132"/>
      <c r="AR32" s="132"/>
      <c r="AS32" s="137"/>
    </row>
    <row r="33" spans="1:45" ht="17.25" customHeight="1" x14ac:dyDescent="0.25">
      <c r="A33" s="1246" t="s">
        <v>310</v>
      </c>
      <c r="B33" s="1247"/>
      <c r="C33" s="1247"/>
      <c r="D33" s="1247"/>
      <c r="E33" s="1247"/>
      <c r="F33" s="1247"/>
      <c r="G33" s="1247"/>
      <c r="H33" s="1247"/>
      <c r="I33" s="1247"/>
      <c r="J33" s="1247"/>
      <c r="K33" s="1247"/>
      <c r="L33" s="1247"/>
      <c r="M33" s="1247"/>
      <c r="N33" s="1247"/>
      <c r="O33" s="1247"/>
      <c r="P33" s="1247"/>
      <c r="Q33" s="1247"/>
      <c r="R33" s="1247"/>
      <c r="S33" s="1247"/>
      <c r="T33" s="1247"/>
      <c r="U33" s="1247"/>
      <c r="V33" s="1247"/>
      <c r="W33" s="1247"/>
      <c r="X33" s="1247"/>
      <c r="Y33" s="1247"/>
      <c r="Z33" s="1247"/>
      <c r="AA33" s="1247"/>
      <c r="AB33" s="1247"/>
      <c r="AC33" s="1247"/>
      <c r="AD33" s="1247"/>
      <c r="AE33" s="1247"/>
      <c r="AF33" s="1247"/>
      <c r="AG33" s="1247"/>
      <c r="AH33" s="1247"/>
      <c r="AI33" s="1247"/>
      <c r="AJ33" s="1247"/>
      <c r="AK33" s="1256"/>
      <c r="AL33" s="1256"/>
      <c r="AM33" s="132"/>
      <c r="AN33" s="132"/>
      <c r="AO33" s="132"/>
      <c r="AP33" s="132"/>
      <c r="AQ33" s="132"/>
      <c r="AR33" s="132"/>
      <c r="AS33" s="137"/>
    </row>
    <row r="34" spans="1:45" ht="17.25" customHeight="1" x14ac:dyDescent="0.25">
      <c r="A34" s="1246" t="s">
        <v>309</v>
      </c>
      <c r="B34" s="1247"/>
      <c r="C34" s="1247"/>
      <c r="D34" s="1247"/>
      <c r="E34" s="1247"/>
      <c r="F34" s="1247"/>
      <c r="G34" s="1247"/>
      <c r="H34" s="1247"/>
      <c r="I34" s="1247"/>
      <c r="J34" s="1247"/>
      <c r="K34" s="1247"/>
      <c r="L34" s="1247"/>
      <c r="M34" s="1247"/>
      <c r="N34" s="1247"/>
      <c r="O34" s="1247"/>
      <c r="P34" s="1247"/>
      <c r="Q34" s="1247"/>
      <c r="R34" s="1247"/>
      <c r="S34" s="1247"/>
      <c r="T34" s="1247"/>
      <c r="U34" s="1247"/>
      <c r="V34" s="1247"/>
      <c r="W34" s="1247"/>
      <c r="X34" s="1247"/>
      <c r="Y34" s="1247"/>
      <c r="Z34" s="1247"/>
      <c r="AA34" s="1247"/>
      <c r="AB34" s="1247"/>
      <c r="AC34" s="1247"/>
      <c r="AD34" s="1247"/>
      <c r="AE34" s="1247"/>
      <c r="AF34" s="1247"/>
      <c r="AG34" s="1247"/>
      <c r="AH34" s="1247"/>
      <c r="AI34" s="1247"/>
      <c r="AJ34" s="1247"/>
      <c r="AK34" s="1248"/>
      <c r="AL34" s="1248"/>
      <c r="AM34" s="132"/>
      <c r="AN34" s="132"/>
      <c r="AO34" s="132"/>
      <c r="AP34" s="132"/>
      <c r="AQ34" s="132"/>
      <c r="AR34" s="132"/>
      <c r="AS34" s="137"/>
    </row>
    <row r="35" spans="1:45" ht="17.25" customHeight="1" x14ac:dyDescent="0.25">
      <c r="A35" s="1246"/>
      <c r="B35" s="1247"/>
      <c r="C35" s="1247"/>
      <c r="D35" s="1247"/>
      <c r="E35" s="1247"/>
      <c r="F35" s="1247"/>
      <c r="G35" s="1247"/>
      <c r="H35" s="1247"/>
      <c r="I35" s="1247"/>
      <c r="J35" s="1247"/>
      <c r="K35" s="1247"/>
      <c r="L35" s="1247"/>
      <c r="M35" s="1247"/>
      <c r="N35" s="1247"/>
      <c r="O35" s="1247"/>
      <c r="P35" s="1247"/>
      <c r="Q35" s="1247"/>
      <c r="R35" s="1247"/>
      <c r="S35" s="1247"/>
      <c r="T35" s="1247"/>
      <c r="U35" s="1247"/>
      <c r="V35" s="1247"/>
      <c r="W35" s="1247"/>
      <c r="X35" s="1247"/>
      <c r="Y35" s="1247"/>
      <c r="Z35" s="1247"/>
      <c r="AA35" s="1247"/>
      <c r="AB35" s="1247"/>
      <c r="AC35" s="1247"/>
      <c r="AD35" s="1247"/>
      <c r="AE35" s="1247"/>
      <c r="AF35" s="1247"/>
      <c r="AG35" s="1247"/>
      <c r="AH35" s="1247"/>
      <c r="AI35" s="1247"/>
      <c r="AJ35" s="1247"/>
      <c r="AK35" s="1248"/>
      <c r="AL35" s="1248"/>
      <c r="AM35" s="132"/>
      <c r="AN35" s="132"/>
      <c r="AO35" s="132"/>
      <c r="AP35" s="132"/>
      <c r="AQ35" s="132"/>
      <c r="AR35" s="132"/>
      <c r="AS35" s="137"/>
    </row>
    <row r="36" spans="1:45" ht="17.25" customHeight="1" thickBot="1" x14ac:dyDescent="0.3">
      <c r="A36" s="1257" t="s">
        <v>274</v>
      </c>
      <c r="B36" s="1258"/>
      <c r="C36" s="1258"/>
      <c r="D36" s="1258"/>
      <c r="E36" s="1258"/>
      <c r="F36" s="1258"/>
      <c r="G36" s="1258"/>
      <c r="H36" s="1258"/>
      <c r="I36" s="1258"/>
      <c r="J36" s="1258"/>
      <c r="K36" s="1258"/>
      <c r="L36" s="1258"/>
      <c r="M36" s="1258"/>
      <c r="N36" s="1258"/>
      <c r="O36" s="1258"/>
      <c r="P36" s="1258"/>
      <c r="Q36" s="1258"/>
      <c r="R36" s="1258"/>
      <c r="S36" s="1258"/>
      <c r="T36" s="1258"/>
      <c r="U36" s="1258"/>
      <c r="V36" s="1258"/>
      <c r="W36" s="1258"/>
      <c r="X36" s="1258"/>
      <c r="Y36" s="1258"/>
      <c r="Z36" s="1258"/>
      <c r="AA36" s="1258"/>
      <c r="AB36" s="1258"/>
      <c r="AC36" s="1258"/>
      <c r="AD36" s="1258"/>
      <c r="AE36" s="1258"/>
      <c r="AF36" s="1258"/>
      <c r="AG36" s="1258"/>
      <c r="AH36" s="1258"/>
      <c r="AI36" s="1258"/>
      <c r="AJ36" s="1258"/>
      <c r="AK36" s="1252"/>
      <c r="AL36" s="1252"/>
      <c r="AM36" s="132"/>
      <c r="AN36" s="132"/>
      <c r="AO36" s="132"/>
      <c r="AP36" s="132"/>
      <c r="AQ36" s="132"/>
      <c r="AR36" s="132"/>
      <c r="AS36" s="137"/>
    </row>
    <row r="37" spans="1:45" ht="17.25" customHeight="1" x14ac:dyDescent="0.25">
      <c r="A37" s="1236"/>
      <c r="B37" s="1237"/>
      <c r="C37" s="1237"/>
      <c r="D37" s="1237"/>
      <c r="E37" s="1237"/>
      <c r="F37" s="1237"/>
      <c r="G37" s="1237"/>
      <c r="H37" s="1237"/>
      <c r="I37" s="1237"/>
      <c r="J37" s="1237"/>
      <c r="K37" s="1237"/>
      <c r="L37" s="1237"/>
      <c r="M37" s="1237"/>
      <c r="N37" s="1237"/>
      <c r="O37" s="1237"/>
      <c r="P37" s="1237"/>
      <c r="Q37" s="1237"/>
      <c r="R37" s="1237"/>
      <c r="S37" s="1237"/>
      <c r="T37" s="1237"/>
      <c r="U37" s="1237"/>
      <c r="V37" s="1237"/>
      <c r="W37" s="1237"/>
      <c r="X37" s="1237"/>
      <c r="Y37" s="1237"/>
      <c r="Z37" s="1237"/>
      <c r="AA37" s="1237"/>
      <c r="AB37" s="1237"/>
      <c r="AC37" s="1237"/>
      <c r="AD37" s="1237"/>
      <c r="AE37" s="1237"/>
      <c r="AF37" s="1237"/>
      <c r="AG37" s="1237"/>
      <c r="AH37" s="1237"/>
      <c r="AI37" s="1237"/>
      <c r="AJ37" s="1237"/>
      <c r="AK37" s="1238"/>
      <c r="AL37" s="1238"/>
      <c r="AM37" s="132"/>
      <c r="AN37" s="132"/>
      <c r="AO37" s="132"/>
      <c r="AP37" s="132"/>
      <c r="AQ37" s="132"/>
      <c r="AR37" s="132"/>
      <c r="AS37" s="137"/>
    </row>
    <row r="38" spans="1:45" ht="17.25" customHeight="1" x14ac:dyDescent="0.25">
      <c r="A38" s="1246" t="s">
        <v>308</v>
      </c>
      <c r="B38" s="1247"/>
      <c r="C38" s="1247"/>
      <c r="D38" s="1247"/>
      <c r="E38" s="1247"/>
      <c r="F38" s="1247"/>
      <c r="G38" s="1247"/>
      <c r="H38" s="1247"/>
      <c r="I38" s="1247"/>
      <c r="J38" s="1247"/>
      <c r="K38" s="1247"/>
      <c r="L38" s="1247"/>
      <c r="M38" s="1247"/>
      <c r="N38" s="1247"/>
      <c r="O38" s="1247"/>
      <c r="P38" s="1247"/>
      <c r="Q38" s="1247"/>
      <c r="R38" s="1247"/>
      <c r="S38" s="1247"/>
      <c r="T38" s="1247"/>
      <c r="U38" s="1247"/>
      <c r="V38" s="1247"/>
      <c r="W38" s="1247"/>
      <c r="X38" s="1247"/>
      <c r="Y38" s="1247"/>
      <c r="Z38" s="1247"/>
      <c r="AA38" s="1247"/>
      <c r="AB38" s="1247"/>
      <c r="AC38" s="1247"/>
      <c r="AD38" s="1247"/>
      <c r="AE38" s="1247"/>
      <c r="AF38" s="1247"/>
      <c r="AG38" s="1247"/>
      <c r="AH38" s="1247"/>
      <c r="AI38" s="1247"/>
      <c r="AJ38" s="1247"/>
      <c r="AK38" s="1248"/>
      <c r="AL38" s="1248"/>
      <c r="AM38" s="132"/>
      <c r="AN38" s="132"/>
      <c r="AO38" s="132"/>
      <c r="AP38" s="132"/>
      <c r="AQ38" s="132"/>
      <c r="AR38" s="132"/>
      <c r="AS38" s="137"/>
    </row>
    <row r="39" spans="1:45" ht="17.25" customHeight="1" thickBot="1" x14ac:dyDescent="0.3">
      <c r="A39" s="1257" t="s">
        <v>307</v>
      </c>
      <c r="B39" s="1258"/>
      <c r="C39" s="1258"/>
      <c r="D39" s="1258"/>
      <c r="E39" s="1258"/>
      <c r="F39" s="1258"/>
      <c r="G39" s="1258"/>
      <c r="H39" s="1258"/>
      <c r="I39" s="1258"/>
      <c r="J39" s="1258"/>
      <c r="K39" s="1258"/>
      <c r="L39" s="1258"/>
      <c r="M39" s="1258"/>
      <c r="N39" s="1258"/>
      <c r="O39" s="1258"/>
      <c r="P39" s="1258"/>
      <c r="Q39" s="1258"/>
      <c r="R39" s="1258"/>
      <c r="S39" s="1258"/>
      <c r="T39" s="1258"/>
      <c r="U39" s="1258"/>
      <c r="V39" s="1258"/>
      <c r="W39" s="1258"/>
      <c r="X39" s="1258"/>
      <c r="Y39" s="1258"/>
      <c r="Z39" s="1258"/>
      <c r="AA39" s="1258"/>
      <c r="AB39" s="1258"/>
      <c r="AC39" s="1258"/>
      <c r="AD39" s="1258"/>
      <c r="AE39" s="1258"/>
      <c r="AF39" s="1258"/>
      <c r="AG39" s="1258"/>
      <c r="AH39" s="1258"/>
      <c r="AI39" s="1258"/>
      <c r="AJ39" s="1258"/>
      <c r="AK39" s="1252"/>
      <c r="AL39" s="1252"/>
      <c r="AM39" s="132"/>
      <c r="AN39" s="132"/>
      <c r="AO39" s="132"/>
      <c r="AP39" s="132"/>
      <c r="AQ39" s="132"/>
      <c r="AR39" s="132"/>
      <c r="AS39" s="137"/>
    </row>
    <row r="40" spans="1:45" ht="17.25" customHeight="1" x14ac:dyDescent="0.25">
      <c r="A40" s="1236" t="s">
        <v>306</v>
      </c>
      <c r="B40" s="1237"/>
      <c r="C40" s="1237"/>
      <c r="D40" s="1237"/>
      <c r="E40" s="1237"/>
      <c r="F40" s="1237"/>
      <c r="G40" s="1237"/>
      <c r="H40" s="1237"/>
      <c r="I40" s="1237"/>
      <c r="J40" s="1237"/>
      <c r="K40" s="1237"/>
      <c r="L40" s="1237"/>
      <c r="M40" s="1237"/>
      <c r="N40" s="1237"/>
      <c r="O40" s="1237"/>
      <c r="P40" s="1237"/>
      <c r="Q40" s="1237"/>
      <c r="R40" s="1237"/>
      <c r="S40" s="1237"/>
      <c r="T40" s="1237"/>
      <c r="U40" s="1237"/>
      <c r="V40" s="1237"/>
      <c r="W40" s="1237"/>
      <c r="X40" s="1237"/>
      <c r="Y40" s="1237"/>
      <c r="Z40" s="1237"/>
      <c r="AA40" s="1237"/>
      <c r="AB40" s="1237"/>
      <c r="AC40" s="1237"/>
      <c r="AD40" s="1237"/>
      <c r="AE40" s="1237"/>
      <c r="AF40" s="1237"/>
      <c r="AG40" s="1237"/>
      <c r="AH40" s="1237"/>
      <c r="AI40" s="1237"/>
      <c r="AJ40" s="1237"/>
      <c r="AK40" s="1238"/>
      <c r="AL40" s="1238"/>
      <c r="AM40" s="132"/>
      <c r="AN40" s="132"/>
      <c r="AO40" s="132"/>
      <c r="AP40" s="132"/>
      <c r="AQ40" s="132"/>
      <c r="AR40" s="132"/>
      <c r="AS40" s="137"/>
    </row>
    <row r="41" spans="1:45" ht="17.25" customHeight="1" x14ac:dyDescent="0.25">
      <c r="A41" s="1246" t="s">
        <v>305</v>
      </c>
      <c r="B41" s="1247"/>
      <c r="C41" s="1247"/>
      <c r="D41" s="1247"/>
      <c r="E41" s="1247"/>
      <c r="F41" s="1247"/>
      <c r="G41" s="1247"/>
      <c r="H41" s="1247"/>
      <c r="I41" s="1247"/>
      <c r="J41" s="1247"/>
      <c r="K41" s="1247"/>
      <c r="L41" s="1247"/>
      <c r="M41" s="1247"/>
      <c r="N41" s="1247"/>
      <c r="O41" s="1247"/>
      <c r="P41" s="1247"/>
      <c r="Q41" s="1247"/>
      <c r="R41" s="1247"/>
      <c r="S41" s="1247"/>
      <c r="T41" s="1247"/>
      <c r="U41" s="1247"/>
      <c r="V41" s="1247"/>
      <c r="W41" s="1247"/>
      <c r="X41" s="1247"/>
      <c r="Y41" s="1247"/>
      <c r="Z41" s="1247"/>
      <c r="AA41" s="1247"/>
      <c r="AB41" s="1247"/>
      <c r="AC41" s="1247"/>
      <c r="AD41" s="1247"/>
      <c r="AE41" s="1247"/>
      <c r="AF41" s="1247"/>
      <c r="AG41" s="1247"/>
      <c r="AH41" s="1247"/>
      <c r="AI41" s="1247"/>
      <c r="AJ41" s="1247"/>
      <c r="AK41" s="1248"/>
      <c r="AL41" s="1248"/>
      <c r="AM41" s="132"/>
      <c r="AN41" s="132"/>
      <c r="AO41" s="132"/>
      <c r="AP41" s="132"/>
      <c r="AQ41" s="132"/>
      <c r="AR41" s="132"/>
      <c r="AS41" s="137"/>
    </row>
    <row r="42" spans="1:45" ht="17.25" customHeight="1" x14ac:dyDescent="0.25">
      <c r="A42" s="1246" t="s">
        <v>304</v>
      </c>
      <c r="B42" s="1247"/>
      <c r="C42" s="1247"/>
      <c r="D42" s="1247"/>
      <c r="E42" s="1247"/>
      <c r="F42" s="1247"/>
      <c r="G42" s="1247"/>
      <c r="H42" s="1247"/>
      <c r="I42" s="1247"/>
      <c r="J42" s="1247"/>
      <c r="K42" s="1247"/>
      <c r="L42" s="1247"/>
      <c r="M42" s="1247"/>
      <c r="N42" s="1247"/>
      <c r="O42" s="1247"/>
      <c r="P42" s="1247"/>
      <c r="Q42" s="1247"/>
      <c r="R42" s="1247"/>
      <c r="S42" s="1247"/>
      <c r="T42" s="1247"/>
      <c r="U42" s="1247"/>
      <c r="V42" s="1247"/>
      <c r="W42" s="1247"/>
      <c r="X42" s="1247"/>
      <c r="Y42" s="1247"/>
      <c r="Z42" s="1247"/>
      <c r="AA42" s="1247"/>
      <c r="AB42" s="1247"/>
      <c r="AC42" s="1247"/>
      <c r="AD42" s="1247"/>
      <c r="AE42" s="1247"/>
      <c r="AF42" s="1247"/>
      <c r="AG42" s="1247"/>
      <c r="AH42" s="1247"/>
      <c r="AI42" s="1247"/>
      <c r="AJ42" s="1247"/>
      <c r="AK42" s="1248"/>
      <c r="AL42" s="1248"/>
      <c r="AM42" s="132"/>
      <c r="AN42" s="132"/>
      <c r="AO42" s="132"/>
      <c r="AP42" s="132"/>
      <c r="AQ42" s="132"/>
      <c r="AR42" s="132"/>
      <c r="AS42" s="137"/>
    </row>
    <row r="43" spans="1:45" ht="17.25" customHeight="1" x14ac:dyDescent="0.25">
      <c r="A43" s="1246" t="s">
        <v>303</v>
      </c>
      <c r="B43" s="1247"/>
      <c r="C43" s="1247"/>
      <c r="D43" s="1247"/>
      <c r="E43" s="1247"/>
      <c r="F43" s="1247"/>
      <c r="G43" s="1247"/>
      <c r="H43" s="1247"/>
      <c r="I43" s="1247"/>
      <c r="J43" s="1247"/>
      <c r="K43" s="1247"/>
      <c r="L43" s="1247"/>
      <c r="M43" s="1247"/>
      <c r="N43" s="1247"/>
      <c r="O43" s="1247"/>
      <c r="P43" s="1247"/>
      <c r="Q43" s="1247"/>
      <c r="R43" s="1247"/>
      <c r="S43" s="1247"/>
      <c r="T43" s="1247"/>
      <c r="U43" s="1247"/>
      <c r="V43" s="1247"/>
      <c r="W43" s="1247"/>
      <c r="X43" s="1247"/>
      <c r="Y43" s="1247"/>
      <c r="Z43" s="1247"/>
      <c r="AA43" s="1247"/>
      <c r="AB43" s="1247"/>
      <c r="AC43" s="1247"/>
      <c r="AD43" s="1247"/>
      <c r="AE43" s="1247"/>
      <c r="AF43" s="1247"/>
      <c r="AG43" s="1247"/>
      <c r="AH43" s="1247"/>
      <c r="AI43" s="1247"/>
      <c r="AJ43" s="1247"/>
      <c r="AK43" s="1248"/>
      <c r="AL43" s="1248"/>
      <c r="AM43" s="132"/>
      <c r="AN43" s="132"/>
      <c r="AO43" s="132"/>
      <c r="AP43" s="132"/>
      <c r="AQ43" s="132"/>
      <c r="AR43" s="132"/>
      <c r="AS43" s="137"/>
    </row>
    <row r="44" spans="1:45" ht="17.25" customHeight="1" x14ac:dyDescent="0.25">
      <c r="A44" s="1246" t="s">
        <v>302</v>
      </c>
      <c r="B44" s="1247"/>
      <c r="C44" s="1247"/>
      <c r="D44" s="1247"/>
      <c r="E44" s="1247"/>
      <c r="F44" s="1247"/>
      <c r="G44" s="1247"/>
      <c r="H44" s="1247"/>
      <c r="I44" s="1247"/>
      <c r="J44" s="1247"/>
      <c r="K44" s="1247"/>
      <c r="L44" s="1247"/>
      <c r="M44" s="1247"/>
      <c r="N44" s="1247"/>
      <c r="O44" s="1247"/>
      <c r="P44" s="1247"/>
      <c r="Q44" s="1247"/>
      <c r="R44" s="1247"/>
      <c r="S44" s="1247"/>
      <c r="T44" s="1247"/>
      <c r="U44" s="1247"/>
      <c r="V44" s="1247"/>
      <c r="W44" s="1247"/>
      <c r="X44" s="1247"/>
      <c r="Y44" s="1247"/>
      <c r="Z44" s="1247"/>
      <c r="AA44" s="1247"/>
      <c r="AB44" s="1247"/>
      <c r="AC44" s="1247"/>
      <c r="AD44" s="1247"/>
      <c r="AE44" s="1247"/>
      <c r="AF44" s="1247"/>
      <c r="AG44" s="1247"/>
      <c r="AH44" s="1247"/>
      <c r="AI44" s="1247"/>
      <c r="AJ44" s="1247"/>
      <c r="AK44" s="1248"/>
      <c r="AL44" s="1248"/>
      <c r="AM44" s="132"/>
      <c r="AN44" s="132"/>
      <c r="AO44" s="132"/>
      <c r="AP44" s="132"/>
      <c r="AQ44" s="132"/>
      <c r="AR44" s="132"/>
      <c r="AS44" s="137"/>
    </row>
    <row r="45" spans="1:45" ht="17.25" customHeight="1" x14ac:dyDescent="0.25">
      <c r="A45" s="1246" t="s">
        <v>301</v>
      </c>
      <c r="B45" s="1247"/>
      <c r="C45" s="1247"/>
      <c r="D45" s="1247"/>
      <c r="E45" s="1247"/>
      <c r="F45" s="1247"/>
      <c r="G45" s="1247"/>
      <c r="H45" s="1247"/>
      <c r="I45" s="1247"/>
      <c r="J45" s="1247"/>
      <c r="K45" s="1247"/>
      <c r="L45" s="1247"/>
      <c r="M45" s="1247"/>
      <c r="N45" s="1247"/>
      <c r="O45" s="1247"/>
      <c r="P45" s="1247"/>
      <c r="Q45" s="1247"/>
      <c r="R45" s="1247"/>
      <c r="S45" s="1247"/>
      <c r="T45" s="1247"/>
      <c r="U45" s="1247"/>
      <c r="V45" s="1247"/>
      <c r="W45" s="1247"/>
      <c r="X45" s="1247"/>
      <c r="Y45" s="1247"/>
      <c r="Z45" s="1247"/>
      <c r="AA45" s="1247"/>
      <c r="AB45" s="1247"/>
      <c r="AC45" s="1247"/>
      <c r="AD45" s="1247"/>
      <c r="AE45" s="1247"/>
      <c r="AF45" s="1247"/>
      <c r="AG45" s="1247"/>
      <c r="AH45" s="1247"/>
      <c r="AI45" s="1247"/>
      <c r="AJ45" s="1247"/>
      <c r="AK45" s="1248"/>
      <c r="AL45" s="1248"/>
      <c r="AM45" s="132"/>
      <c r="AN45" s="132"/>
      <c r="AO45" s="132"/>
      <c r="AP45" s="132"/>
      <c r="AQ45" s="132"/>
      <c r="AR45" s="132"/>
      <c r="AS45" s="137"/>
    </row>
    <row r="46" spans="1:45" ht="17.25" customHeight="1" thickBot="1" x14ac:dyDescent="0.3">
      <c r="A46" s="1259" t="s">
        <v>300</v>
      </c>
      <c r="B46" s="1260"/>
      <c r="C46" s="1260"/>
      <c r="D46" s="1260"/>
      <c r="E46" s="1260"/>
      <c r="F46" s="1260"/>
      <c r="G46" s="1260"/>
      <c r="H46" s="1260"/>
      <c r="I46" s="1260"/>
      <c r="J46" s="1260"/>
      <c r="K46" s="1260"/>
      <c r="L46" s="1260"/>
      <c r="M46" s="1260"/>
      <c r="N46" s="1260"/>
      <c r="O46" s="1260"/>
      <c r="P46" s="1260"/>
      <c r="Q46" s="1260"/>
      <c r="R46" s="1260"/>
      <c r="S46" s="1260"/>
      <c r="T46" s="1260"/>
      <c r="U46" s="1260"/>
      <c r="V46" s="1260"/>
      <c r="W46" s="1260"/>
      <c r="X46" s="1260"/>
      <c r="Y46" s="1260"/>
      <c r="Z46" s="1260"/>
      <c r="AA46" s="1260"/>
      <c r="AB46" s="1260"/>
      <c r="AC46" s="1260"/>
      <c r="AD46" s="1260"/>
      <c r="AE46" s="1260"/>
      <c r="AF46" s="1260"/>
      <c r="AG46" s="1260"/>
      <c r="AH46" s="1260"/>
      <c r="AI46" s="1260"/>
      <c r="AJ46" s="1260"/>
      <c r="AK46" s="1261"/>
      <c r="AL46" s="1261"/>
      <c r="AM46" s="132"/>
      <c r="AN46" s="132"/>
      <c r="AO46" s="132"/>
      <c r="AP46" s="132"/>
      <c r="AQ46" s="132"/>
      <c r="AR46" s="132"/>
      <c r="AS46" s="137"/>
    </row>
    <row r="47" spans="1:45" ht="24" customHeight="1" x14ac:dyDescent="0.25">
      <c r="A47" s="1262" t="s">
        <v>299</v>
      </c>
      <c r="B47" s="1263"/>
      <c r="C47" s="1263"/>
      <c r="D47" s="1263"/>
      <c r="E47" s="1263"/>
      <c r="F47" s="1263"/>
      <c r="G47" s="1263"/>
      <c r="H47" s="1263"/>
      <c r="I47" s="1263"/>
      <c r="J47" s="1263"/>
      <c r="K47" s="1263"/>
      <c r="L47" s="1263"/>
      <c r="M47" s="1263"/>
      <c r="N47" s="1263"/>
      <c r="O47" s="1263"/>
      <c r="P47" s="1263"/>
      <c r="Q47" s="1263"/>
      <c r="R47" s="1263"/>
      <c r="S47" s="1263"/>
      <c r="T47" s="1263"/>
      <c r="U47" s="1263"/>
      <c r="V47" s="1263"/>
      <c r="W47" s="1263"/>
      <c r="X47" s="1263"/>
      <c r="Y47" s="1263"/>
      <c r="Z47" s="1263"/>
      <c r="AA47" s="1263"/>
      <c r="AB47" s="1263"/>
      <c r="AC47" s="1263"/>
      <c r="AD47" s="1263"/>
      <c r="AE47" s="1263"/>
      <c r="AF47" s="1263"/>
      <c r="AG47" s="1263"/>
      <c r="AH47" s="1263"/>
      <c r="AI47" s="1263"/>
      <c r="AJ47" s="1264"/>
      <c r="AK47" s="1238" t="s">
        <v>5</v>
      </c>
      <c r="AL47" s="1238"/>
      <c r="AM47" s="1265" t="s">
        <v>280</v>
      </c>
      <c r="AN47" s="1265"/>
      <c r="AO47" s="145" t="s">
        <v>279</v>
      </c>
      <c r="AP47" s="145" t="s">
        <v>278</v>
      </c>
      <c r="AQ47" s="137"/>
    </row>
    <row r="48" spans="1:45" ht="12" customHeight="1" x14ac:dyDescent="0.25">
      <c r="A48" s="1246" t="s">
        <v>298</v>
      </c>
      <c r="B48" s="1247"/>
      <c r="C48" s="1247"/>
      <c r="D48" s="1247"/>
      <c r="E48" s="1247"/>
      <c r="F48" s="1247"/>
      <c r="G48" s="1247"/>
      <c r="H48" s="1247"/>
      <c r="I48" s="1247"/>
      <c r="J48" s="1247"/>
      <c r="K48" s="1247"/>
      <c r="L48" s="1247"/>
      <c r="M48" s="1247"/>
      <c r="N48" s="1247"/>
      <c r="O48" s="1247"/>
      <c r="P48" s="1247"/>
      <c r="Q48" s="1247"/>
      <c r="R48" s="1247"/>
      <c r="S48" s="1247"/>
      <c r="T48" s="1247"/>
      <c r="U48" s="1247"/>
      <c r="V48" s="1247"/>
      <c r="W48" s="1247"/>
      <c r="X48" s="1247"/>
      <c r="Y48" s="1247"/>
      <c r="Z48" s="1247"/>
      <c r="AA48" s="1247"/>
      <c r="AB48" s="1247"/>
      <c r="AC48" s="1247"/>
      <c r="AD48" s="1247"/>
      <c r="AE48" s="1247"/>
      <c r="AF48" s="1247"/>
      <c r="AG48" s="1247"/>
      <c r="AH48" s="1247"/>
      <c r="AI48" s="1247"/>
      <c r="AJ48" s="1247"/>
      <c r="AK48" s="1248"/>
      <c r="AL48" s="1248"/>
      <c r="AM48" s="1248"/>
      <c r="AN48" s="1248"/>
      <c r="AO48" s="149"/>
      <c r="AP48" s="149"/>
      <c r="AQ48" s="137"/>
    </row>
    <row r="49" spans="1:43" ht="12" customHeight="1" x14ac:dyDescent="0.25">
      <c r="A49" s="1246" t="s">
        <v>297</v>
      </c>
      <c r="B49" s="1247"/>
      <c r="C49" s="1247"/>
      <c r="D49" s="1247"/>
      <c r="E49" s="1247"/>
      <c r="F49" s="1247"/>
      <c r="G49" s="1247"/>
      <c r="H49" s="1247"/>
      <c r="I49" s="1247"/>
      <c r="J49" s="1247"/>
      <c r="K49" s="1247"/>
      <c r="L49" s="1247"/>
      <c r="M49" s="1247"/>
      <c r="N49" s="1247"/>
      <c r="O49" s="1247"/>
      <c r="P49" s="1247"/>
      <c r="Q49" s="1247"/>
      <c r="R49" s="1247"/>
      <c r="S49" s="1247"/>
      <c r="T49" s="1247"/>
      <c r="U49" s="1247"/>
      <c r="V49" s="1247"/>
      <c r="W49" s="1247"/>
      <c r="X49" s="1247"/>
      <c r="Y49" s="1247"/>
      <c r="Z49" s="1247"/>
      <c r="AA49" s="1247"/>
      <c r="AB49" s="1247"/>
      <c r="AC49" s="1247"/>
      <c r="AD49" s="1247"/>
      <c r="AE49" s="1247"/>
      <c r="AF49" s="1247"/>
      <c r="AG49" s="1247"/>
      <c r="AH49" s="1247"/>
      <c r="AI49" s="1247"/>
      <c r="AJ49" s="1247"/>
      <c r="AK49" s="1248"/>
      <c r="AL49" s="1248"/>
      <c r="AM49" s="1248"/>
      <c r="AN49" s="1248"/>
      <c r="AO49" s="149"/>
      <c r="AP49" s="149"/>
      <c r="AQ49" s="137"/>
    </row>
    <row r="50" spans="1:43" ht="12" customHeight="1" thickBot="1" x14ac:dyDescent="0.3">
      <c r="A50" s="1257" t="s">
        <v>296</v>
      </c>
      <c r="B50" s="1258"/>
      <c r="C50" s="1258"/>
      <c r="D50" s="1258"/>
      <c r="E50" s="1258"/>
      <c r="F50" s="1258"/>
      <c r="G50" s="1258"/>
      <c r="H50" s="1258"/>
      <c r="I50" s="1258"/>
      <c r="J50" s="1258"/>
      <c r="K50" s="1258"/>
      <c r="L50" s="1258"/>
      <c r="M50" s="1258"/>
      <c r="N50" s="1258"/>
      <c r="O50" s="1258"/>
      <c r="P50" s="1258"/>
      <c r="Q50" s="1258"/>
      <c r="R50" s="1258"/>
      <c r="S50" s="1258"/>
      <c r="T50" s="1258"/>
      <c r="U50" s="1258"/>
      <c r="V50" s="1258"/>
      <c r="W50" s="1258"/>
      <c r="X50" s="1258"/>
      <c r="Y50" s="1258"/>
      <c r="Z50" s="1258"/>
      <c r="AA50" s="1258"/>
      <c r="AB50" s="1258"/>
      <c r="AC50" s="1258"/>
      <c r="AD50" s="1258"/>
      <c r="AE50" s="1258"/>
      <c r="AF50" s="1258"/>
      <c r="AG50" s="1258"/>
      <c r="AH50" s="1258"/>
      <c r="AI50" s="1258"/>
      <c r="AJ50" s="1258"/>
      <c r="AK50" s="1252"/>
      <c r="AL50" s="1252"/>
      <c r="AM50" s="1252"/>
      <c r="AN50" s="125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66" t="s">
        <v>295</v>
      </c>
      <c r="B52" s="1267"/>
      <c r="C52" s="1267"/>
      <c r="D52" s="1267"/>
      <c r="E52" s="1267"/>
      <c r="F52" s="1267"/>
      <c r="G52" s="1267"/>
      <c r="H52" s="1267"/>
      <c r="I52" s="1267"/>
      <c r="J52" s="1267"/>
      <c r="K52" s="1267"/>
      <c r="L52" s="1267"/>
      <c r="M52" s="1267"/>
      <c r="N52" s="1267"/>
      <c r="O52" s="1267"/>
      <c r="P52" s="1267"/>
      <c r="Q52" s="1267"/>
      <c r="R52" s="1267"/>
      <c r="S52" s="1267"/>
      <c r="T52" s="1267"/>
      <c r="U52" s="1267"/>
      <c r="V52" s="1267"/>
      <c r="W52" s="1267"/>
      <c r="X52" s="1267"/>
      <c r="Y52" s="1267"/>
      <c r="Z52" s="1267"/>
      <c r="AA52" s="1267"/>
      <c r="AB52" s="1267"/>
      <c r="AC52" s="1267"/>
      <c r="AD52" s="1267"/>
      <c r="AE52" s="1267"/>
      <c r="AF52" s="1267"/>
      <c r="AG52" s="1267"/>
      <c r="AH52" s="1267"/>
      <c r="AI52" s="1267"/>
      <c r="AJ52" s="1267"/>
      <c r="AK52" s="1265" t="s">
        <v>5</v>
      </c>
      <c r="AL52" s="1265"/>
      <c r="AM52" s="1265" t="s">
        <v>280</v>
      </c>
      <c r="AN52" s="1265"/>
      <c r="AO52" s="145" t="s">
        <v>279</v>
      </c>
      <c r="AP52" s="145" t="s">
        <v>278</v>
      </c>
      <c r="AQ52" s="137"/>
    </row>
    <row r="53" spans="1:43" ht="11.25" customHeight="1" x14ac:dyDescent="0.25">
      <c r="A53" s="1268" t="s">
        <v>294</v>
      </c>
      <c r="B53" s="1269"/>
      <c r="C53" s="1269"/>
      <c r="D53" s="1269"/>
      <c r="E53" s="1269"/>
      <c r="F53" s="1269"/>
      <c r="G53" s="1269"/>
      <c r="H53" s="1269"/>
      <c r="I53" s="1269"/>
      <c r="J53" s="1269"/>
      <c r="K53" s="1269"/>
      <c r="L53" s="1269"/>
      <c r="M53" s="1269"/>
      <c r="N53" s="1269"/>
      <c r="O53" s="1269"/>
      <c r="P53" s="1269"/>
      <c r="Q53" s="1269"/>
      <c r="R53" s="1269"/>
      <c r="S53" s="1269"/>
      <c r="T53" s="1269"/>
      <c r="U53" s="1269"/>
      <c r="V53" s="1269"/>
      <c r="W53" s="1269"/>
      <c r="X53" s="1269"/>
      <c r="Y53" s="1269"/>
      <c r="Z53" s="1269"/>
      <c r="AA53" s="1269"/>
      <c r="AB53" s="1269"/>
      <c r="AC53" s="1269"/>
      <c r="AD53" s="1269"/>
      <c r="AE53" s="1269"/>
      <c r="AF53" s="1269"/>
      <c r="AG53" s="1269"/>
      <c r="AH53" s="1269"/>
      <c r="AI53" s="1269"/>
      <c r="AJ53" s="1269"/>
      <c r="AK53" s="1256"/>
      <c r="AL53" s="1256"/>
      <c r="AM53" s="1256"/>
      <c r="AN53" s="1256"/>
      <c r="AO53" s="153"/>
      <c r="AP53" s="153"/>
      <c r="AQ53" s="137"/>
    </row>
    <row r="54" spans="1:43" ht="12" customHeight="1" x14ac:dyDescent="0.25">
      <c r="A54" s="1246" t="s">
        <v>293</v>
      </c>
      <c r="B54" s="1247"/>
      <c r="C54" s="1247"/>
      <c r="D54" s="1247"/>
      <c r="E54" s="1247"/>
      <c r="F54" s="1247"/>
      <c r="G54" s="1247"/>
      <c r="H54" s="1247"/>
      <c r="I54" s="1247"/>
      <c r="J54" s="1247"/>
      <c r="K54" s="1247"/>
      <c r="L54" s="1247"/>
      <c r="M54" s="1247"/>
      <c r="N54" s="1247"/>
      <c r="O54" s="1247"/>
      <c r="P54" s="1247"/>
      <c r="Q54" s="1247"/>
      <c r="R54" s="1247"/>
      <c r="S54" s="1247"/>
      <c r="T54" s="1247"/>
      <c r="U54" s="1247"/>
      <c r="V54" s="1247"/>
      <c r="W54" s="1247"/>
      <c r="X54" s="1247"/>
      <c r="Y54" s="1247"/>
      <c r="Z54" s="1247"/>
      <c r="AA54" s="1247"/>
      <c r="AB54" s="1247"/>
      <c r="AC54" s="1247"/>
      <c r="AD54" s="1247"/>
      <c r="AE54" s="1247"/>
      <c r="AF54" s="1247"/>
      <c r="AG54" s="1247"/>
      <c r="AH54" s="1247"/>
      <c r="AI54" s="1247"/>
      <c r="AJ54" s="1247"/>
      <c r="AK54" s="1248"/>
      <c r="AL54" s="1248"/>
      <c r="AM54" s="1248"/>
      <c r="AN54" s="1248"/>
      <c r="AO54" s="149"/>
      <c r="AP54" s="149"/>
      <c r="AQ54" s="137"/>
    </row>
    <row r="55" spans="1:43" ht="12" customHeight="1" x14ac:dyDescent="0.25">
      <c r="A55" s="1246" t="s">
        <v>292</v>
      </c>
      <c r="B55" s="1247"/>
      <c r="C55" s="1247"/>
      <c r="D55" s="1247"/>
      <c r="E55" s="1247"/>
      <c r="F55" s="1247"/>
      <c r="G55" s="1247"/>
      <c r="H55" s="1247"/>
      <c r="I55" s="1247"/>
      <c r="J55" s="1247"/>
      <c r="K55" s="1247"/>
      <c r="L55" s="1247"/>
      <c r="M55" s="1247"/>
      <c r="N55" s="1247"/>
      <c r="O55" s="1247"/>
      <c r="P55" s="1247"/>
      <c r="Q55" s="1247"/>
      <c r="R55" s="1247"/>
      <c r="S55" s="1247"/>
      <c r="T55" s="1247"/>
      <c r="U55" s="1247"/>
      <c r="V55" s="1247"/>
      <c r="W55" s="1247"/>
      <c r="X55" s="1247"/>
      <c r="Y55" s="1247"/>
      <c r="Z55" s="1247"/>
      <c r="AA55" s="1247"/>
      <c r="AB55" s="1247"/>
      <c r="AC55" s="1247"/>
      <c r="AD55" s="1247"/>
      <c r="AE55" s="1247"/>
      <c r="AF55" s="1247"/>
      <c r="AG55" s="1247"/>
      <c r="AH55" s="1247"/>
      <c r="AI55" s="1247"/>
      <c r="AJ55" s="1247"/>
      <c r="AK55" s="1248"/>
      <c r="AL55" s="1248"/>
      <c r="AM55" s="1248"/>
      <c r="AN55" s="1248"/>
      <c r="AO55" s="149"/>
      <c r="AP55" s="149"/>
      <c r="AQ55" s="137"/>
    </row>
    <row r="56" spans="1:43" ht="12" customHeight="1" thickBot="1" x14ac:dyDescent="0.3">
      <c r="A56" s="1257" t="s">
        <v>291</v>
      </c>
      <c r="B56" s="1258"/>
      <c r="C56" s="1258"/>
      <c r="D56" s="1258"/>
      <c r="E56" s="1258"/>
      <c r="F56" s="1258"/>
      <c r="G56" s="1258"/>
      <c r="H56" s="1258"/>
      <c r="I56" s="1258"/>
      <c r="J56" s="1258"/>
      <c r="K56" s="1258"/>
      <c r="L56" s="1258"/>
      <c r="M56" s="1258"/>
      <c r="N56" s="1258"/>
      <c r="O56" s="1258"/>
      <c r="P56" s="1258"/>
      <c r="Q56" s="1258"/>
      <c r="R56" s="1258"/>
      <c r="S56" s="1258"/>
      <c r="T56" s="1258"/>
      <c r="U56" s="1258"/>
      <c r="V56" s="1258"/>
      <c r="W56" s="1258"/>
      <c r="X56" s="1258"/>
      <c r="Y56" s="1258"/>
      <c r="Z56" s="1258"/>
      <c r="AA56" s="1258"/>
      <c r="AB56" s="1258"/>
      <c r="AC56" s="1258"/>
      <c r="AD56" s="1258"/>
      <c r="AE56" s="1258"/>
      <c r="AF56" s="1258"/>
      <c r="AG56" s="1258"/>
      <c r="AH56" s="1258"/>
      <c r="AI56" s="1258"/>
      <c r="AJ56" s="1258"/>
      <c r="AK56" s="1252"/>
      <c r="AL56" s="1252"/>
      <c r="AM56" s="1252"/>
      <c r="AN56" s="125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66" t="s">
        <v>290</v>
      </c>
      <c r="B58" s="1267"/>
      <c r="C58" s="1267"/>
      <c r="D58" s="1267"/>
      <c r="E58" s="1267"/>
      <c r="F58" s="1267"/>
      <c r="G58" s="1267"/>
      <c r="H58" s="1267"/>
      <c r="I58" s="1267"/>
      <c r="J58" s="1267"/>
      <c r="K58" s="1267"/>
      <c r="L58" s="1267"/>
      <c r="M58" s="1267"/>
      <c r="N58" s="1267"/>
      <c r="O58" s="1267"/>
      <c r="P58" s="1267"/>
      <c r="Q58" s="1267"/>
      <c r="R58" s="1267"/>
      <c r="S58" s="1267"/>
      <c r="T58" s="1267"/>
      <c r="U58" s="1267"/>
      <c r="V58" s="1267"/>
      <c r="W58" s="1267"/>
      <c r="X58" s="1267"/>
      <c r="Y58" s="1267"/>
      <c r="Z58" s="1267"/>
      <c r="AA58" s="1267"/>
      <c r="AB58" s="1267"/>
      <c r="AC58" s="1267"/>
      <c r="AD58" s="1267"/>
      <c r="AE58" s="1267"/>
      <c r="AF58" s="1267"/>
      <c r="AG58" s="1267"/>
      <c r="AH58" s="1267"/>
      <c r="AI58" s="1267"/>
      <c r="AJ58" s="1267"/>
      <c r="AK58" s="1265" t="s">
        <v>5</v>
      </c>
      <c r="AL58" s="1265"/>
      <c r="AM58" s="1265" t="s">
        <v>280</v>
      </c>
      <c r="AN58" s="1265"/>
      <c r="AO58" s="145" t="s">
        <v>279</v>
      </c>
      <c r="AP58" s="145" t="s">
        <v>278</v>
      </c>
      <c r="AQ58" s="137"/>
    </row>
    <row r="59" spans="1:43" ht="12.75" customHeight="1" x14ac:dyDescent="0.25">
      <c r="A59" s="1270" t="s">
        <v>289</v>
      </c>
      <c r="B59" s="1271"/>
      <c r="C59" s="1271"/>
      <c r="D59" s="1271"/>
      <c r="E59" s="1271"/>
      <c r="F59" s="1271"/>
      <c r="G59" s="1271"/>
      <c r="H59" s="1271"/>
      <c r="I59" s="1271"/>
      <c r="J59" s="1271"/>
      <c r="K59" s="1271"/>
      <c r="L59" s="1271"/>
      <c r="M59" s="1271"/>
      <c r="N59" s="1271"/>
      <c r="O59" s="1271"/>
      <c r="P59" s="1271"/>
      <c r="Q59" s="1271"/>
      <c r="R59" s="1271"/>
      <c r="S59" s="1271"/>
      <c r="T59" s="1271"/>
      <c r="U59" s="1271"/>
      <c r="V59" s="1271"/>
      <c r="W59" s="1271"/>
      <c r="X59" s="1271"/>
      <c r="Y59" s="1271"/>
      <c r="Z59" s="1271"/>
      <c r="AA59" s="1271"/>
      <c r="AB59" s="1271"/>
      <c r="AC59" s="1271"/>
      <c r="AD59" s="1271"/>
      <c r="AE59" s="1271"/>
      <c r="AF59" s="1271"/>
      <c r="AG59" s="1271"/>
      <c r="AH59" s="1271"/>
      <c r="AI59" s="1271"/>
      <c r="AJ59" s="1271"/>
      <c r="AK59" s="1272"/>
      <c r="AL59" s="1272"/>
      <c r="AM59" s="1272"/>
      <c r="AN59" s="1272"/>
      <c r="AO59" s="151"/>
      <c r="AP59" s="151"/>
      <c r="AQ59" s="143"/>
    </row>
    <row r="60" spans="1:43" ht="12" customHeight="1" x14ac:dyDescent="0.25">
      <c r="A60" s="1246" t="s">
        <v>288</v>
      </c>
      <c r="B60" s="1247"/>
      <c r="C60" s="1247"/>
      <c r="D60" s="1247"/>
      <c r="E60" s="1247"/>
      <c r="F60" s="1247"/>
      <c r="G60" s="1247"/>
      <c r="H60" s="1247"/>
      <c r="I60" s="1247"/>
      <c r="J60" s="1247"/>
      <c r="K60" s="1247"/>
      <c r="L60" s="1247"/>
      <c r="M60" s="1247"/>
      <c r="N60" s="1247"/>
      <c r="O60" s="1247"/>
      <c r="P60" s="1247"/>
      <c r="Q60" s="1247"/>
      <c r="R60" s="1247"/>
      <c r="S60" s="1247"/>
      <c r="T60" s="1247"/>
      <c r="U60" s="1247"/>
      <c r="V60" s="1247"/>
      <c r="W60" s="1247"/>
      <c r="X60" s="1247"/>
      <c r="Y60" s="1247"/>
      <c r="Z60" s="1247"/>
      <c r="AA60" s="1247"/>
      <c r="AB60" s="1247"/>
      <c r="AC60" s="1247"/>
      <c r="AD60" s="1247"/>
      <c r="AE60" s="1247"/>
      <c r="AF60" s="1247"/>
      <c r="AG60" s="1247"/>
      <c r="AH60" s="1247"/>
      <c r="AI60" s="1247"/>
      <c r="AJ60" s="1247"/>
      <c r="AK60" s="1248"/>
      <c r="AL60" s="1248"/>
      <c r="AM60" s="1248"/>
      <c r="AN60" s="1248"/>
      <c r="AO60" s="149"/>
      <c r="AP60" s="149"/>
      <c r="AQ60" s="137"/>
    </row>
    <row r="61" spans="1:43" ht="12" customHeight="1" x14ac:dyDescent="0.25">
      <c r="A61" s="1246" t="s">
        <v>287</v>
      </c>
      <c r="B61" s="1247"/>
      <c r="C61" s="1247"/>
      <c r="D61" s="1247"/>
      <c r="E61" s="1247"/>
      <c r="F61" s="1247"/>
      <c r="G61" s="1247"/>
      <c r="H61" s="1247"/>
      <c r="I61" s="1247"/>
      <c r="J61" s="1247"/>
      <c r="K61" s="1247"/>
      <c r="L61" s="1247"/>
      <c r="M61" s="1247"/>
      <c r="N61" s="1247"/>
      <c r="O61" s="1247"/>
      <c r="P61" s="1247"/>
      <c r="Q61" s="1247"/>
      <c r="R61" s="1247"/>
      <c r="S61" s="1247"/>
      <c r="T61" s="1247"/>
      <c r="U61" s="1247"/>
      <c r="V61" s="1247"/>
      <c r="W61" s="1247"/>
      <c r="X61" s="1247"/>
      <c r="Y61" s="1247"/>
      <c r="Z61" s="1247"/>
      <c r="AA61" s="1247"/>
      <c r="AB61" s="1247"/>
      <c r="AC61" s="1247"/>
      <c r="AD61" s="1247"/>
      <c r="AE61" s="1247"/>
      <c r="AF61" s="1247"/>
      <c r="AG61" s="1247"/>
      <c r="AH61" s="1247"/>
      <c r="AI61" s="1247"/>
      <c r="AJ61" s="1247"/>
      <c r="AK61" s="1248"/>
      <c r="AL61" s="1248"/>
      <c r="AM61" s="1248"/>
      <c r="AN61" s="1248"/>
      <c r="AO61" s="149"/>
      <c r="AP61" s="149"/>
      <c r="AQ61" s="137"/>
    </row>
    <row r="62" spans="1:43" ht="12" customHeight="1" x14ac:dyDescent="0.25">
      <c r="A62" s="1246" t="s">
        <v>286</v>
      </c>
      <c r="B62" s="1247"/>
      <c r="C62" s="1247"/>
      <c r="D62" s="1247"/>
      <c r="E62" s="1247"/>
      <c r="F62" s="1247"/>
      <c r="G62" s="1247"/>
      <c r="H62" s="1247"/>
      <c r="I62" s="1247"/>
      <c r="J62" s="1247"/>
      <c r="K62" s="1247"/>
      <c r="L62" s="1247"/>
      <c r="M62" s="1247"/>
      <c r="N62" s="1247"/>
      <c r="O62" s="1247"/>
      <c r="P62" s="1247"/>
      <c r="Q62" s="1247"/>
      <c r="R62" s="1247"/>
      <c r="S62" s="1247"/>
      <c r="T62" s="1247"/>
      <c r="U62" s="1247"/>
      <c r="V62" s="1247"/>
      <c r="W62" s="1247"/>
      <c r="X62" s="1247"/>
      <c r="Y62" s="1247"/>
      <c r="Z62" s="1247"/>
      <c r="AA62" s="1247"/>
      <c r="AB62" s="1247"/>
      <c r="AC62" s="1247"/>
      <c r="AD62" s="1247"/>
      <c r="AE62" s="1247"/>
      <c r="AF62" s="1247"/>
      <c r="AG62" s="1247"/>
      <c r="AH62" s="1247"/>
      <c r="AI62" s="1247"/>
      <c r="AJ62" s="1247"/>
      <c r="AK62" s="1248"/>
      <c r="AL62" s="1248"/>
      <c r="AM62" s="1248"/>
      <c r="AN62" s="1248"/>
      <c r="AO62" s="149"/>
      <c r="AP62" s="149"/>
      <c r="AQ62" s="137"/>
    </row>
    <row r="63" spans="1:43" ht="9.75" customHeight="1" x14ac:dyDescent="0.25">
      <c r="A63" s="1246"/>
      <c r="B63" s="1247"/>
      <c r="C63" s="1247"/>
      <c r="D63" s="1247"/>
      <c r="E63" s="1247"/>
      <c r="F63" s="1247"/>
      <c r="G63" s="1247"/>
      <c r="H63" s="1247"/>
      <c r="I63" s="1247"/>
      <c r="J63" s="1247"/>
      <c r="K63" s="1247"/>
      <c r="L63" s="1247"/>
      <c r="M63" s="1247"/>
      <c r="N63" s="1247"/>
      <c r="O63" s="1247"/>
      <c r="P63" s="1247"/>
      <c r="Q63" s="1247"/>
      <c r="R63" s="1247"/>
      <c r="S63" s="1247"/>
      <c r="T63" s="1247"/>
      <c r="U63" s="1247"/>
      <c r="V63" s="1247"/>
      <c r="W63" s="1247"/>
      <c r="X63" s="1247"/>
      <c r="Y63" s="1247"/>
      <c r="Z63" s="1247"/>
      <c r="AA63" s="1247"/>
      <c r="AB63" s="1247"/>
      <c r="AC63" s="1247"/>
      <c r="AD63" s="1247"/>
      <c r="AE63" s="1247"/>
      <c r="AF63" s="1247"/>
      <c r="AG63" s="1247"/>
      <c r="AH63" s="1247"/>
      <c r="AI63" s="1247"/>
      <c r="AJ63" s="1247"/>
      <c r="AK63" s="1248"/>
      <c r="AL63" s="1248"/>
      <c r="AM63" s="1248"/>
      <c r="AN63" s="1248"/>
      <c r="AO63" s="149"/>
      <c r="AP63" s="149"/>
      <c r="AQ63" s="137"/>
    </row>
    <row r="64" spans="1:43" ht="9.75" customHeight="1" x14ac:dyDescent="0.25">
      <c r="A64" s="1246"/>
      <c r="B64" s="1247"/>
      <c r="C64" s="1247"/>
      <c r="D64" s="1247"/>
      <c r="E64" s="1247"/>
      <c r="F64" s="1247"/>
      <c r="G64" s="1247"/>
      <c r="H64" s="1247"/>
      <c r="I64" s="1247"/>
      <c r="J64" s="1247"/>
      <c r="K64" s="1247"/>
      <c r="L64" s="1247"/>
      <c r="M64" s="1247"/>
      <c r="N64" s="1247"/>
      <c r="O64" s="1247"/>
      <c r="P64" s="1247"/>
      <c r="Q64" s="1247"/>
      <c r="R64" s="1247"/>
      <c r="S64" s="1247"/>
      <c r="T64" s="1247"/>
      <c r="U64" s="1247"/>
      <c r="V64" s="1247"/>
      <c r="W64" s="1247"/>
      <c r="X64" s="1247"/>
      <c r="Y64" s="1247"/>
      <c r="Z64" s="1247"/>
      <c r="AA64" s="1247"/>
      <c r="AB64" s="1247"/>
      <c r="AC64" s="1247"/>
      <c r="AD64" s="1247"/>
      <c r="AE64" s="1247"/>
      <c r="AF64" s="1247"/>
      <c r="AG64" s="1247"/>
      <c r="AH64" s="1247"/>
      <c r="AI64" s="1247"/>
      <c r="AJ64" s="1247"/>
      <c r="AK64" s="1248"/>
      <c r="AL64" s="1248"/>
      <c r="AM64" s="1248"/>
      <c r="AN64" s="1248"/>
      <c r="AO64" s="149"/>
      <c r="AP64" s="149"/>
      <c r="AQ64" s="137"/>
    </row>
    <row r="65" spans="1:43" ht="12" customHeight="1" x14ac:dyDescent="0.25">
      <c r="A65" s="1246" t="s">
        <v>285</v>
      </c>
      <c r="B65" s="1247"/>
      <c r="C65" s="1247"/>
      <c r="D65" s="1247"/>
      <c r="E65" s="1247"/>
      <c r="F65" s="1247"/>
      <c r="G65" s="1247"/>
      <c r="H65" s="1247"/>
      <c r="I65" s="1247"/>
      <c r="J65" s="1247"/>
      <c r="K65" s="1247"/>
      <c r="L65" s="1247"/>
      <c r="M65" s="1247"/>
      <c r="N65" s="1247"/>
      <c r="O65" s="1247"/>
      <c r="P65" s="1247"/>
      <c r="Q65" s="1247"/>
      <c r="R65" s="1247"/>
      <c r="S65" s="1247"/>
      <c r="T65" s="1247"/>
      <c r="U65" s="1247"/>
      <c r="V65" s="1247"/>
      <c r="W65" s="1247"/>
      <c r="X65" s="1247"/>
      <c r="Y65" s="1247"/>
      <c r="Z65" s="1247"/>
      <c r="AA65" s="1247"/>
      <c r="AB65" s="1247"/>
      <c r="AC65" s="1247"/>
      <c r="AD65" s="1247"/>
      <c r="AE65" s="1247"/>
      <c r="AF65" s="1247"/>
      <c r="AG65" s="1247"/>
      <c r="AH65" s="1247"/>
      <c r="AI65" s="1247"/>
      <c r="AJ65" s="1247"/>
      <c r="AK65" s="1248"/>
      <c r="AL65" s="1248"/>
      <c r="AM65" s="1248"/>
      <c r="AN65" s="1248"/>
      <c r="AO65" s="149"/>
      <c r="AP65" s="149"/>
      <c r="AQ65" s="137"/>
    </row>
    <row r="66" spans="1:43" ht="27.75" customHeight="1" x14ac:dyDescent="0.25">
      <c r="A66" s="1273" t="s">
        <v>284</v>
      </c>
      <c r="B66" s="1274"/>
      <c r="C66" s="1274"/>
      <c r="D66" s="1274"/>
      <c r="E66" s="1274"/>
      <c r="F66" s="1274"/>
      <c r="G66" s="1274"/>
      <c r="H66" s="1274"/>
      <c r="I66" s="1274"/>
      <c r="J66" s="1274"/>
      <c r="K66" s="1274"/>
      <c r="L66" s="1274"/>
      <c r="M66" s="1274"/>
      <c r="N66" s="1274"/>
      <c r="O66" s="1274"/>
      <c r="P66" s="1274"/>
      <c r="Q66" s="1274"/>
      <c r="R66" s="1274"/>
      <c r="S66" s="1274"/>
      <c r="T66" s="1274"/>
      <c r="U66" s="1274"/>
      <c r="V66" s="1274"/>
      <c r="W66" s="1274"/>
      <c r="X66" s="1274"/>
      <c r="Y66" s="1274"/>
      <c r="Z66" s="1274"/>
      <c r="AA66" s="1274"/>
      <c r="AB66" s="1274"/>
      <c r="AC66" s="1274"/>
      <c r="AD66" s="1274"/>
      <c r="AE66" s="1274"/>
      <c r="AF66" s="1274"/>
      <c r="AG66" s="1274"/>
      <c r="AH66" s="1274"/>
      <c r="AI66" s="1274"/>
      <c r="AJ66" s="1275"/>
      <c r="AK66" s="1276"/>
      <c r="AL66" s="1276"/>
      <c r="AM66" s="1276"/>
      <c r="AN66" s="1276"/>
      <c r="AO66" s="150"/>
      <c r="AP66" s="150"/>
      <c r="AQ66" s="143"/>
    </row>
    <row r="67" spans="1:43" ht="11.25" customHeight="1" x14ac:dyDescent="0.25">
      <c r="A67" s="1246" t="s">
        <v>276</v>
      </c>
      <c r="B67" s="1247"/>
      <c r="C67" s="1247"/>
      <c r="D67" s="1247"/>
      <c r="E67" s="1247"/>
      <c r="F67" s="1247"/>
      <c r="G67" s="1247"/>
      <c r="H67" s="1247"/>
      <c r="I67" s="1247"/>
      <c r="J67" s="1247"/>
      <c r="K67" s="1247"/>
      <c r="L67" s="1247"/>
      <c r="M67" s="1247"/>
      <c r="N67" s="1247"/>
      <c r="O67" s="1247"/>
      <c r="P67" s="1247"/>
      <c r="Q67" s="1247"/>
      <c r="R67" s="1247"/>
      <c r="S67" s="1247"/>
      <c r="T67" s="1247"/>
      <c r="U67" s="1247"/>
      <c r="V67" s="1247"/>
      <c r="W67" s="1247"/>
      <c r="X67" s="1247"/>
      <c r="Y67" s="1247"/>
      <c r="Z67" s="1247"/>
      <c r="AA67" s="1247"/>
      <c r="AB67" s="1247"/>
      <c r="AC67" s="1247"/>
      <c r="AD67" s="1247"/>
      <c r="AE67" s="1247"/>
      <c r="AF67" s="1247"/>
      <c r="AG67" s="1247"/>
      <c r="AH67" s="1247"/>
      <c r="AI67" s="1247"/>
      <c r="AJ67" s="1247"/>
      <c r="AK67" s="1248"/>
      <c r="AL67" s="1248"/>
      <c r="AM67" s="1248"/>
      <c r="AN67" s="1248"/>
      <c r="AO67" s="149"/>
      <c r="AP67" s="149"/>
      <c r="AQ67" s="137"/>
    </row>
    <row r="68" spans="1:43" ht="25.5" customHeight="1" x14ac:dyDescent="0.25">
      <c r="A68" s="1273" t="s">
        <v>277</v>
      </c>
      <c r="B68" s="1274"/>
      <c r="C68" s="1274"/>
      <c r="D68" s="1274"/>
      <c r="E68" s="1274"/>
      <c r="F68" s="1274"/>
      <c r="G68" s="1274"/>
      <c r="H68" s="1274"/>
      <c r="I68" s="1274"/>
      <c r="J68" s="1274"/>
      <c r="K68" s="1274"/>
      <c r="L68" s="1274"/>
      <c r="M68" s="1274"/>
      <c r="N68" s="1274"/>
      <c r="O68" s="1274"/>
      <c r="P68" s="1274"/>
      <c r="Q68" s="1274"/>
      <c r="R68" s="1274"/>
      <c r="S68" s="1274"/>
      <c r="T68" s="1274"/>
      <c r="U68" s="1274"/>
      <c r="V68" s="1274"/>
      <c r="W68" s="1274"/>
      <c r="X68" s="1274"/>
      <c r="Y68" s="1274"/>
      <c r="Z68" s="1274"/>
      <c r="AA68" s="1274"/>
      <c r="AB68" s="1274"/>
      <c r="AC68" s="1274"/>
      <c r="AD68" s="1274"/>
      <c r="AE68" s="1274"/>
      <c r="AF68" s="1274"/>
      <c r="AG68" s="1274"/>
      <c r="AH68" s="1274"/>
      <c r="AI68" s="1274"/>
      <c r="AJ68" s="1275"/>
      <c r="AK68" s="1276"/>
      <c r="AL68" s="1276"/>
      <c r="AM68" s="1276"/>
      <c r="AN68" s="1276"/>
      <c r="AO68" s="150"/>
      <c r="AP68" s="150"/>
      <c r="AQ68" s="143"/>
    </row>
    <row r="69" spans="1:43" ht="12" customHeight="1" x14ac:dyDescent="0.25">
      <c r="A69" s="1246" t="s">
        <v>275</v>
      </c>
      <c r="B69" s="1247"/>
      <c r="C69" s="1247"/>
      <c r="D69" s="1247"/>
      <c r="E69" s="1247"/>
      <c r="F69" s="1247"/>
      <c r="G69" s="1247"/>
      <c r="H69" s="1247"/>
      <c r="I69" s="1247"/>
      <c r="J69" s="1247"/>
      <c r="K69" s="1247"/>
      <c r="L69" s="1247"/>
      <c r="M69" s="1247"/>
      <c r="N69" s="1247"/>
      <c r="O69" s="1247"/>
      <c r="P69" s="1247"/>
      <c r="Q69" s="1247"/>
      <c r="R69" s="1247"/>
      <c r="S69" s="1247"/>
      <c r="T69" s="1247"/>
      <c r="U69" s="1247"/>
      <c r="V69" s="1247"/>
      <c r="W69" s="1247"/>
      <c r="X69" s="1247"/>
      <c r="Y69" s="1247"/>
      <c r="Z69" s="1247"/>
      <c r="AA69" s="1247"/>
      <c r="AB69" s="1247"/>
      <c r="AC69" s="1247"/>
      <c r="AD69" s="1247"/>
      <c r="AE69" s="1247"/>
      <c r="AF69" s="1247"/>
      <c r="AG69" s="1247"/>
      <c r="AH69" s="1247"/>
      <c r="AI69" s="1247"/>
      <c r="AJ69" s="1247"/>
      <c r="AK69" s="1248"/>
      <c r="AL69" s="1248"/>
      <c r="AM69" s="1248"/>
      <c r="AN69" s="1248"/>
      <c r="AO69" s="149"/>
      <c r="AP69" s="149"/>
      <c r="AQ69" s="137"/>
    </row>
    <row r="70" spans="1:43" ht="12.75" customHeight="1" x14ac:dyDescent="0.25">
      <c r="A70" s="1277" t="s">
        <v>283</v>
      </c>
      <c r="B70" s="1278"/>
      <c r="C70" s="1278"/>
      <c r="D70" s="1278"/>
      <c r="E70" s="1278"/>
      <c r="F70" s="1278"/>
      <c r="G70" s="1278"/>
      <c r="H70" s="1278"/>
      <c r="I70" s="1278"/>
      <c r="J70" s="1278"/>
      <c r="K70" s="1278"/>
      <c r="L70" s="1278"/>
      <c r="M70" s="1278"/>
      <c r="N70" s="1278"/>
      <c r="O70" s="1278"/>
      <c r="P70" s="1278"/>
      <c r="Q70" s="1278"/>
      <c r="R70" s="1278"/>
      <c r="S70" s="1278"/>
      <c r="T70" s="1278"/>
      <c r="U70" s="1278"/>
      <c r="V70" s="1278"/>
      <c r="W70" s="1278"/>
      <c r="X70" s="1278"/>
      <c r="Y70" s="1278"/>
      <c r="Z70" s="1278"/>
      <c r="AA70" s="1278"/>
      <c r="AB70" s="1278"/>
      <c r="AC70" s="1278"/>
      <c r="AD70" s="1278"/>
      <c r="AE70" s="1278"/>
      <c r="AF70" s="1278"/>
      <c r="AG70" s="1278"/>
      <c r="AH70" s="1278"/>
      <c r="AI70" s="1278"/>
      <c r="AJ70" s="1278"/>
      <c r="AK70" s="1276"/>
      <c r="AL70" s="1276"/>
      <c r="AM70" s="1276"/>
      <c r="AN70" s="1276"/>
      <c r="AO70" s="150"/>
      <c r="AP70" s="150"/>
      <c r="AQ70" s="143"/>
    </row>
    <row r="71" spans="1:43" ht="12" customHeight="1" x14ac:dyDescent="0.25">
      <c r="A71" s="1246" t="s">
        <v>274</v>
      </c>
      <c r="B71" s="1247"/>
      <c r="C71" s="1247"/>
      <c r="D71" s="1247"/>
      <c r="E71" s="1247"/>
      <c r="F71" s="1247"/>
      <c r="G71" s="1247"/>
      <c r="H71" s="1247"/>
      <c r="I71" s="1247"/>
      <c r="J71" s="1247"/>
      <c r="K71" s="1247"/>
      <c r="L71" s="1247"/>
      <c r="M71" s="1247"/>
      <c r="N71" s="1247"/>
      <c r="O71" s="1247"/>
      <c r="P71" s="1247"/>
      <c r="Q71" s="1247"/>
      <c r="R71" s="1247"/>
      <c r="S71" s="1247"/>
      <c r="T71" s="1247"/>
      <c r="U71" s="1247"/>
      <c r="V71" s="1247"/>
      <c r="W71" s="1247"/>
      <c r="X71" s="1247"/>
      <c r="Y71" s="1247"/>
      <c r="Z71" s="1247"/>
      <c r="AA71" s="1247"/>
      <c r="AB71" s="1247"/>
      <c r="AC71" s="1247"/>
      <c r="AD71" s="1247"/>
      <c r="AE71" s="1247"/>
      <c r="AF71" s="1247"/>
      <c r="AG71" s="1247"/>
      <c r="AH71" s="1247"/>
      <c r="AI71" s="1247"/>
      <c r="AJ71" s="1247"/>
      <c r="AK71" s="1248"/>
      <c r="AL71" s="1248"/>
      <c r="AM71" s="1248"/>
      <c r="AN71" s="1248"/>
      <c r="AO71" s="149"/>
      <c r="AP71" s="149"/>
      <c r="AQ71" s="137"/>
    </row>
    <row r="72" spans="1:43" ht="12.75" customHeight="1" thickBot="1" x14ac:dyDescent="0.3">
      <c r="A72" s="1279" t="s">
        <v>282</v>
      </c>
      <c r="B72" s="1280"/>
      <c r="C72" s="1280"/>
      <c r="D72" s="1280"/>
      <c r="E72" s="1280"/>
      <c r="F72" s="1280"/>
      <c r="G72" s="1280"/>
      <c r="H72" s="1280"/>
      <c r="I72" s="1280"/>
      <c r="J72" s="1280"/>
      <c r="K72" s="1280"/>
      <c r="L72" s="1280"/>
      <c r="M72" s="1280"/>
      <c r="N72" s="1280"/>
      <c r="O72" s="1280"/>
      <c r="P72" s="1280"/>
      <c r="Q72" s="1280"/>
      <c r="R72" s="1280"/>
      <c r="S72" s="1280"/>
      <c r="T72" s="1280"/>
      <c r="U72" s="1280"/>
      <c r="V72" s="1280"/>
      <c r="W72" s="1280"/>
      <c r="X72" s="1280"/>
      <c r="Y72" s="1280"/>
      <c r="Z72" s="1280"/>
      <c r="AA72" s="1280"/>
      <c r="AB72" s="1280"/>
      <c r="AC72" s="1280"/>
      <c r="AD72" s="1280"/>
      <c r="AE72" s="1280"/>
      <c r="AF72" s="1280"/>
      <c r="AG72" s="1280"/>
      <c r="AH72" s="1280"/>
      <c r="AI72" s="1280"/>
      <c r="AJ72" s="1281"/>
      <c r="AK72" s="1282"/>
      <c r="AL72" s="1282"/>
      <c r="AM72" s="1282"/>
      <c r="AN72" s="1282"/>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66" t="s">
        <v>281</v>
      </c>
      <c r="B74" s="1267"/>
      <c r="C74" s="1267"/>
      <c r="D74" s="1267"/>
      <c r="E74" s="1267"/>
      <c r="F74" s="1267"/>
      <c r="G74" s="1267"/>
      <c r="H74" s="1267"/>
      <c r="I74" s="1267"/>
      <c r="J74" s="1267"/>
      <c r="K74" s="1267"/>
      <c r="L74" s="1267"/>
      <c r="M74" s="1267"/>
      <c r="N74" s="1267"/>
      <c r="O74" s="1267"/>
      <c r="P74" s="1267"/>
      <c r="Q74" s="1267"/>
      <c r="R74" s="1267"/>
      <c r="S74" s="1267"/>
      <c r="T74" s="1267"/>
      <c r="U74" s="1267"/>
      <c r="V74" s="1267"/>
      <c r="W74" s="1267"/>
      <c r="X74" s="1267"/>
      <c r="Y74" s="1267"/>
      <c r="Z74" s="1267"/>
      <c r="AA74" s="1267"/>
      <c r="AB74" s="1267"/>
      <c r="AC74" s="1267"/>
      <c r="AD74" s="1267"/>
      <c r="AE74" s="1267"/>
      <c r="AF74" s="1267"/>
      <c r="AG74" s="1267"/>
      <c r="AH74" s="1267"/>
      <c r="AI74" s="1267"/>
      <c r="AJ74" s="1267"/>
      <c r="AK74" s="1265" t="s">
        <v>5</v>
      </c>
      <c r="AL74" s="1265"/>
      <c r="AM74" s="1265" t="s">
        <v>280</v>
      </c>
      <c r="AN74" s="1265"/>
      <c r="AO74" s="145" t="s">
        <v>279</v>
      </c>
      <c r="AP74" s="145" t="s">
        <v>278</v>
      </c>
      <c r="AQ74" s="137"/>
    </row>
    <row r="75" spans="1:43" ht="25.5" customHeight="1" x14ac:dyDescent="0.25">
      <c r="A75" s="1273" t="s">
        <v>277</v>
      </c>
      <c r="B75" s="1274"/>
      <c r="C75" s="1274"/>
      <c r="D75" s="1274"/>
      <c r="E75" s="1274"/>
      <c r="F75" s="1274"/>
      <c r="G75" s="1274"/>
      <c r="H75" s="1274"/>
      <c r="I75" s="1274"/>
      <c r="J75" s="1274"/>
      <c r="K75" s="1274"/>
      <c r="L75" s="1274"/>
      <c r="M75" s="1274"/>
      <c r="N75" s="1274"/>
      <c r="O75" s="1274"/>
      <c r="P75" s="1274"/>
      <c r="Q75" s="1274"/>
      <c r="R75" s="1274"/>
      <c r="S75" s="1274"/>
      <c r="T75" s="1274"/>
      <c r="U75" s="1274"/>
      <c r="V75" s="1274"/>
      <c r="W75" s="1274"/>
      <c r="X75" s="1274"/>
      <c r="Y75" s="1274"/>
      <c r="Z75" s="1274"/>
      <c r="AA75" s="1274"/>
      <c r="AB75" s="1274"/>
      <c r="AC75" s="1274"/>
      <c r="AD75" s="1274"/>
      <c r="AE75" s="1274"/>
      <c r="AF75" s="1274"/>
      <c r="AG75" s="1274"/>
      <c r="AH75" s="1274"/>
      <c r="AI75" s="1274"/>
      <c r="AJ75" s="1275"/>
      <c r="AK75" s="1276"/>
      <c r="AL75" s="1276"/>
      <c r="AM75" s="1283"/>
      <c r="AN75" s="1283"/>
      <c r="AO75" s="141"/>
      <c r="AP75" s="141"/>
      <c r="AQ75" s="143"/>
    </row>
    <row r="76" spans="1:43" ht="12" customHeight="1" x14ac:dyDescent="0.25">
      <c r="A76" s="1246" t="s">
        <v>276</v>
      </c>
      <c r="B76" s="1247"/>
      <c r="C76" s="1247"/>
      <c r="D76" s="1247"/>
      <c r="E76" s="1247"/>
      <c r="F76" s="1247"/>
      <c r="G76" s="1247"/>
      <c r="H76" s="1247"/>
      <c r="I76" s="1247"/>
      <c r="J76" s="1247"/>
      <c r="K76" s="1247"/>
      <c r="L76" s="1247"/>
      <c r="M76" s="1247"/>
      <c r="N76" s="1247"/>
      <c r="O76" s="1247"/>
      <c r="P76" s="1247"/>
      <c r="Q76" s="1247"/>
      <c r="R76" s="1247"/>
      <c r="S76" s="1247"/>
      <c r="T76" s="1247"/>
      <c r="U76" s="1247"/>
      <c r="V76" s="1247"/>
      <c r="W76" s="1247"/>
      <c r="X76" s="1247"/>
      <c r="Y76" s="1247"/>
      <c r="Z76" s="1247"/>
      <c r="AA76" s="1247"/>
      <c r="AB76" s="1247"/>
      <c r="AC76" s="1247"/>
      <c r="AD76" s="1247"/>
      <c r="AE76" s="1247"/>
      <c r="AF76" s="1247"/>
      <c r="AG76" s="1247"/>
      <c r="AH76" s="1247"/>
      <c r="AI76" s="1247"/>
      <c r="AJ76" s="1247"/>
      <c r="AK76" s="1248"/>
      <c r="AL76" s="1248"/>
      <c r="AM76" s="1284"/>
      <c r="AN76" s="1284"/>
      <c r="AO76" s="144"/>
      <c r="AP76" s="144"/>
      <c r="AQ76" s="137"/>
    </row>
    <row r="77" spans="1:43" ht="12" customHeight="1" x14ac:dyDescent="0.25">
      <c r="A77" s="1246" t="s">
        <v>275</v>
      </c>
      <c r="B77" s="1247"/>
      <c r="C77" s="1247"/>
      <c r="D77" s="1247"/>
      <c r="E77" s="1247"/>
      <c r="F77" s="1247"/>
      <c r="G77" s="1247"/>
      <c r="H77" s="1247"/>
      <c r="I77" s="1247"/>
      <c r="J77" s="1247"/>
      <c r="K77" s="1247"/>
      <c r="L77" s="1247"/>
      <c r="M77" s="1247"/>
      <c r="N77" s="1247"/>
      <c r="O77" s="1247"/>
      <c r="P77" s="1247"/>
      <c r="Q77" s="1247"/>
      <c r="R77" s="1247"/>
      <c r="S77" s="1247"/>
      <c r="T77" s="1247"/>
      <c r="U77" s="1247"/>
      <c r="V77" s="1247"/>
      <c r="W77" s="1247"/>
      <c r="X77" s="1247"/>
      <c r="Y77" s="1247"/>
      <c r="Z77" s="1247"/>
      <c r="AA77" s="1247"/>
      <c r="AB77" s="1247"/>
      <c r="AC77" s="1247"/>
      <c r="AD77" s="1247"/>
      <c r="AE77" s="1247"/>
      <c r="AF77" s="1247"/>
      <c r="AG77" s="1247"/>
      <c r="AH77" s="1247"/>
      <c r="AI77" s="1247"/>
      <c r="AJ77" s="1247"/>
      <c r="AK77" s="1248"/>
      <c r="AL77" s="1248"/>
      <c r="AM77" s="1284"/>
      <c r="AN77" s="1284"/>
      <c r="AO77" s="144"/>
      <c r="AP77" s="144"/>
      <c r="AQ77" s="137"/>
    </row>
    <row r="78" spans="1:43" ht="12" customHeight="1" x14ac:dyDescent="0.25">
      <c r="A78" s="1246" t="s">
        <v>274</v>
      </c>
      <c r="B78" s="1247"/>
      <c r="C78" s="1247"/>
      <c r="D78" s="1247"/>
      <c r="E78" s="1247"/>
      <c r="F78" s="1247"/>
      <c r="G78" s="1247"/>
      <c r="H78" s="1247"/>
      <c r="I78" s="1247"/>
      <c r="J78" s="1247"/>
      <c r="K78" s="1247"/>
      <c r="L78" s="1247"/>
      <c r="M78" s="1247"/>
      <c r="N78" s="1247"/>
      <c r="O78" s="1247"/>
      <c r="P78" s="1247"/>
      <c r="Q78" s="1247"/>
      <c r="R78" s="1247"/>
      <c r="S78" s="1247"/>
      <c r="T78" s="1247"/>
      <c r="U78" s="1247"/>
      <c r="V78" s="1247"/>
      <c r="W78" s="1247"/>
      <c r="X78" s="1247"/>
      <c r="Y78" s="1247"/>
      <c r="Z78" s="1247"/>
      <c r="AA78" s="1247"/>
      <c r="AB78" s="1247"/>
      <c r="AC78" s="1247"/>
      <c r="AD78" s="1247"/>
      <c r="AE78" s="1247"/>
      <c r="AF78" s="1247"/>
      <c r="AG78" s="1247"/>
      <c r="AH78" s="1247"/>
      <c r="AI78" s="1247"/>
      <c r="AJ78" s="1247"/>
      <c r="AK78" s="1248"/>
      <c r="AL78" s="1248"/>
      <c r="AM78" s="1284"/>
      <c r="AN78" s="1284"/>
      <c r="AO78" s="144"/>
      <c r="AP78" s="144"/>
      <c r="AQ78" s="137"/>
    </row>
    <row r="79" spans="1:43" ht="12" customHeight="1" x14ac:dyDescent="0.25">
      <c r="A79" s="1246" t="s">
        <v>273</v>
      </c>
      <c r="B79" s="1247"/>
      <c r="C79" s="1247"/>
      <c r="D79" s="1247"/>
      <c r="E79" s="1247"/>
      <c r="F79" s="1247"/>
      <c r="G79" s="1247"/>
      <c r="H79" s="1247"/>
      <c r="I79" s="1247"/>
      <c r="J79" s="1247"/>
      <c r="K79" s="1247"/>
      <c r="L79" s="1247"/>
      <c r="M79" s="1247"/>
      <c r="N79" s="1247"/>
      <c r="O79" s="1247"/>
      <c r="P79" s="1247"/>
      <c r="Q79" s="1247"/>
      <c r="R79" s="1247"/>
      <c r="S79" s="1247"/>
      <c r="T79" s="1247"/>
      <c r="U79" s="1247"/>
      <c r="V79" s="1247"/>
      <c r="W79" s="1247"/>
      <c r="X79" s="1247"/>
      <c r="Y79" s="1247"/>
      <c r="Z79" s="1247"/>
      <c r="AA79" s="1247"/>
      <c r="AB79" s="1247"/>
      <c r="AC79" s="1247"/>
      <c r="AD79" s="1247"/>
      <c r="AE79" s="1247"/>
      <c r="AF79" s="1247"/>
      <c r="AG79" s="1247"/>
      <c r="AH79" s="1247"/>
      <c r="AI79" s="1247"/>
      <c r="AJ79" s="1247"/>
      <c r="AK79" s="1248"/>
      <c r="AL79" s="1248"/>
      <c r="AM79" s="1284"/>
      <c r="AN79" s="1284"/>
      <c r="AO79" s="144"/>
      <c r="AP79" s="144"/>
      <c r="AQ79" s="137"/>
    </row>
    <row r="80" spans="1:43" ht="12" customHeight="1" x14ac:dyDescent="0.25">
      <c r="A80" s="1246" t="s">
        <v>272</v>
      </c>
      <c r="B80" s="1247"/>
      <c r="C80" s="1247"/>
      <c r="D80" s="1247"/>
      <c r="E80" s="1247"/>
      <c r="F80" s="1247"/>
      <c r="G80" s="1247"/>
      <c r="H80" s="1247"/>
      <c r="I80" s="1247"/>
      <c r="J80" s="1247"/>
      <c r="K80" s="1247"/>
      <c r="L80" s="1247"/>
      <c r="M80" s="1247"/>
      <c r="N80" s="1247"/>
      <c r="O80" s="1247"/>
      <c r="P80" s="1247"/>
      <c r="Q80" s="1247"/>
      <c r="R80" s="1247"/>
      <c r="S80" s="1247"/>
      <c r="T80" s="1247"/>
      <c r="U80" s="1247"/>
      <c r="V80" s="1247"/>
      <c r="W80" s="1247"/>
      <c r="X80" s="1247"/>
      <c r="Y80" s="1247"/>
      <c r="Z80" s="1247"/>
      <c r="AA80" s="1247"/>
      <c r="AB80" s="1247"/>
      <c r="AC80" s="1247"/>
      <c r="AD80" s="1247"/>
      <c r="AE80" s="1247"/>
      <c r="AF80" s="1247"/>
      <c r="AG80" s="1247"/>
      <c r="AH80" s="1247"/>
      <c r="AI80" s="1247"/>
      <c r="AJ80" s="1247"/>
      <c r="AK80" s="1248"/>
      <c r="AL80" s="1248"/>
      <c r="AM80" s="1284"/>
      <c r="AN80" s="1284"/>
      <c r="AO80" s="144"/>
      <c r="AP80" s="144"/>
      <c r="AQ80" s="137"/>
    </row>
    <row r="81" spans="1:45" ht="12.75" customHeight="1" x14ac:dyDescent="0.25">
      <c r="A81" s="1246" t="s">
        <v>271</v>
      </c>
      <c r="B81" s="1247"/>
      <c r="C81" s="1247"/>
      <c r="D81" s="1247"/>
      <c r="E81" s="1247"/>
      <c r="F81" s="1247"/>
      <c r="G81" s="1247"/>
      <c r="H81" s="1247"/>
      <c r="I81" s="1247"/>
      <c r="J81" s="1247"/>
      <c r="K81" s="1247"/>
      <c r="L81" s="1247"/>
      <c r="M81" s="1247"/>
      <c r="N81" s="1247"/>
      <c r="O81" s="1247"/>
      <c r="P81" s="1247"/>
      <c r="Q81" s="1247"/>
      <c r="R81" s="1247"/>
      <c r="S81" s="1247"/>
      <c r="T81" s="1247"/>
      <c r="U81" s="1247"/>
      <c r="V81" s="1247"/>
      <c r="W81" s="1247"/>
      <c r="X81" s="1247"/>
      <c r="Y81" s="1247"/>
      <c r="Z81" s="1247"/>
      <c r="AA81" s="1247"/>
      <c r="AB81" s="1247"/>
      <c r="AC81" s="1247"/>
      <c r="AD81" s="1247"/>
      <c r="AE81" s="1247"/>
      <c r="AF81" s="1247"/>
      <c r="AG81" s="1247"/>
      <c r="AH81" s="1247"/>
      <c r="AI81" s="1247"/>
      <c r="AJ81" s="1247"/>
      <c r="AK81" s="1248"/>
      <c r="AL81" s="1248"/>
      <c r="AM81" s="1284"/>
      <c r="AN81" s="1284"/>
      <c r="AO81" s="144"/>
      <c r="AP81" s="144"/>
      <c r="AQ81" s="137"/>
    </row>
    <row r="82" spans="1:45" ht="12.75" customHeight="1" x14ac:dyDescent="0.25">
      <c r="A82" s="1246" t="s">
        <v>270</v>
      </c>
      <c r="B82" s="1247"/>
      <c r="C82" s="1247"/>
      <c r="D82" s="1247"/>
      <c r="E82" s="1247"/>
      <c r="F82" s="1247"/>
      <c r="G82" s="1247"/>
      <c r="H82" s="1247"/>
      <c r="I82" s="1247"/>
      <c r="J82" s="1247"/>
      <c r="K82" s="1247"/>
      <c r="L82" s="1247"/>
      <c r="M82" s="1247"/>
      <c r="N82" s="1247"/>
      <c r="O82" s="1247"/>
      <c r="P82" s="1247"/>
      <c r="Q82" s="1247"/>
      <c r="R82" s="1247"/>
      <c r="S82" s="1247"/>
      <c r="T82" s="1247"/>
      <c r="U82" s="1247"/>
      <c r="V82" s="1247"/>
      <c r="W82" s="1247"/>
      <c r="X82" s="1247"/>
      <c r="Y82" s="1247"/>
      <c r="Z82" s="1247"/>
      <c r="AA82" s="1247"/>
      <c r="AB82" s="1247"/>
      <c r="AC82" s="1247"/>
      <c r="AD82" s="1247"/>
      <c r="AE82" s="1247"/>
      <c r="AF82" s="1247"/>
      <c r="AG82" s="1247"/>
      <c r="AH82" s="1247"/>
      <c r="AI82" s="1247"/>
      <c r="AJ82" s="1247"/>
      <c r="AK82" s="1248"/>
      <c r="AL82" s="1248"/>
      <c r="AM82" s="1284"/>
      <c r="AN82" s="1284"/>
      <c r="AO82" s="144"/>
      <c r="AP82" s="144"/>
      <c r="AQ82" s="137"/>
    </row>
    <row r="83" spans="1:45" ht="12" customHeight="1" x14ac:dyDescent="0.25">
      <c r="A83" s="1277" t="s">
        <v>269</v>
      </c>
      <c r="B83" s="1278"/>
      <c r="C83" s="1278"/>
      <c r="D83" s="1278"/>
      <c r="E83" s="1278"/>
      <c r="F83" s="1278"/>
      <c r="G83" s="1278"/>
      <c r="H83" s="1278"/>
      <c r="I83" s="1278"/>
      <c r="J83" s="1278"/>
      <c r="K83" s="1278"/>
      <c r="L83" s="1278"/>
      <c r="M83" s="1278"/>
      <c r="N83" s="1278"/>
      <c r="O83" s="1278"/>
      <c r="P83" s="1278"/>
      <c r="Q83" s="1278"/>
      <c r="R83" s="1278"/>
      <c r="S83" s="1278"/>
      <c r="T83" s="1278"/>
      <c r="U83" s="1278"/>
      <c r="V83" s="1278"/>
      <c r="W83" s="1278"/>
      <c r="X83" s="1278"/>
      <c r="Y83" s="1278"/>
      <c r="Z83" s="1278"/>
      <c r="AA83" s="1278"/>
      <c r="AB83" s="1278"/>
      <c r="AC83" s="1278"/>
      <c r="AD83" s="1278"/>
      <c r="AE83" s="1278"/>
      <c r="AF83" s="1278"/>
      <c r="AG83" s="1278"/>
      <c r="AH83" s="1278"/>
      <c r="AI83" s="1278"/>
      <c r="AJ83" s="1278"/>
      <c r="AK83" s="1276"/>
      <c r="AL83" s="1276"/>
      <c r="AM83" s="1283"/>
      <c r="AN83" s="1283"/>
      <c r="AO83" s="141"/>
      <c r="AP83" s="141"/>
      <c r="AQ83" s="143"/>
    </row>
    <row r="84" spans="1:45" ht="12" customHeight="1" x14ac:dyDescent="0.25">
      <c r="A84" s="1277" t="s">
        <v>268</v>
      </c>
      <c r="B84" s="1278"/>
      <c r="C84" s="1278"/>
      <c r="D84" s="1278"/>
      <c r="E84" s="1278"/>
      <c r="F84" s="1278"/>
      <c r="G84" s="1278"/>
      <c r="H84" s="1278"/>
      <c r="I84" s="1278"/>
      <c r="J84" s="1278"/>
      <c r="K84" s="1278"/>
      <c r="L84" s="1278"/>
      <c r="M84" s="1278"/>
      <c r="N84" s="1278"/>
      <c r="O84" s="1278"/>
      <c r="P84" s="1278"/>
      <c r="Q84" s="1278"/>
      <c r="R84" s="1278"/>
      <c r="S84" s="1278"/>
      <c r="T84" s="1278"/>
      <c r="U84" s="1278"/>
      <c r="V84" s="1278"/>
      <c r="W84" s="1278"/>
      <c r="X84" s="1278"/>
      <c r="Y84" s="1278"/>
      <c r="Z84" s="1278"/>
      <c r="AA84" s="1278"/>
      <c r="AB84" s="1278"/>
      <c r="AC84" s="1278"/>
      <c r="AD84" s="1278"/>
      <c r="AE84" s="1278"/>
      <c r="AF84" s="1278"/>
      <c r="AG84" s="1278"/>
      <c r="AH84" s="1278"/>
      <c r="AI84" s="1278"/>
      <c r="AJ84" s="1278"/>
      <c r="AK84" s="1276"/>
      <c r="AL84" s="1276"/>
      <c r="AM84" s="1283"/>
      <c r="AN84" s="1283"/>
      <c r="AO84" s="141"/>
      <c r="AP84" s="141"/>
      <c r="AQ84" s="143"/>
    </row>
    <row r="85" spans="1:45" ht="12" customHeight="1" x14ac:dyDescent="0.25">
      <c r="A85" s="1246" t="s">
        <v>267</v>
      </c>
      <c r="B85" s="1247"/>
      <c r="C85" s="1247"/>
      <c r="D85" s="1247"/>
      <c r="E85" s="1247"/>
      <c r="F85" s="1247"/>
      <c r="G85" s="1247"/>
      <c r="H85" s="1247"/>
      <c r="I85" s="1247"/>
      <c r="J85" s="1247"/>
      <c r="K85" s="1247"/>
      <c r="L85" s="1247"/>
      <c r="M85" s="1247"/>
      <c r="N85" s="1247"/>
      <c r="O85" s="1247"/>
      <c r="P85" s="1247"/>
      <c r="Q85" s="1247"/>
      <c r="R85" s="1247"/>
      <c r="S85" s="1247"/>
      <c r="T85" s="1247"/>
      <c r="U85" s="1247"/>
      <c r="V85" s="1247"/>
      <c r="W85" s="1247"/>
      <c r="X85" s="1247"/>
      <c r="Y85" s="1247"/>
      <c r="Z85" s="1247"/>
      <c r="AA85" s="1247"/>
      <c r="AB85" s="1247"/>
      <c r="AC85" s="1247"/>
      <c r="AD85" s="1247"/>
      <c r="AE85" s="1247"/>
      <c r="AF85" s="1247"/>
      <c r="AG85" s="1247"/>
      <c r="AH85" s="1247"/>
      <c r="AI85" s="1247"/>
      <c r="AJ85" s="1247"/>
      <c r="AK85" s="1248"/>
      <c r="AL85" s="1248"/>
      <c r="AM85" s="1284"/>
      <c r="AN85" s="1284"/>
      <c r="AO85" s="144"/>
      <c r="AP85" s="144"/>
      <c r="AQ85" s="131"/>
    </row>
    <row r="86" spans="1:45" ht="27.75" customHeight="1" x14ac:dyDescent="0.25">
      <c r="A86" s="1273" t="s">
        <v>266</v>
      </c>
      <c r="B86" s="1274"/>
      <c r="C86" s="1274"/>
      <c r="D86" s="1274"/>
      <c r="E86" s="1274"/>
      <c r="F86" s="1274"/>
      <c r="G86" s="1274"/>
      <c r="H86" s="1274"/>
      <c r="I86" s="1274"/>
      <c r="J86" s="1274"/>
      <c r="K86" s="1274"/>
      <c r="L86" s="1274"/>
      <c r="M86" s="1274"/>
      <c r="N86" s="1274"/>
      <c r="O86" s="1274"/>
      <c r="P86" s="1274"/>
      <c r="Q86" s="1274"/>
      <c r="R86" s="1274"/>
      <c r="S86" s="1274"/>
      <c r="T86" s="1274"/>
      <c r="U86" s="1274"/>
      <c r="V86" s="1274"/>
      <c r="W86" s="1274"/>
      <c r="X86" s="1274"/>
      <c r="Y86" s="1274"/>
      <c r="Z86" s="1274"/>
      <c r="AA86" s="1274"/>
      <c r="AB86" s="1274"/>
      <c r="AC86" s="1274"/>
      <c r="AD86" s="1274"/>
      <c r="AE86" s="1274"/>
      <c r="AF86" s="1274"/>
      <c r="AG86" s="1274"/>
      <c r="AH86" s="1274"/>
      <c r="AI86" s="1274"/>
      <c r="AJ86" s="1275"/>
      <c r="AK86" s="1276"/>
      <c r="AL86" s="1276"/>
      <c r="AM86" s="1283"/>
      <c r="AN86" s="1283"/>
      <c r="AO86" s="141"/>
      <c r="AP86" s="141"/>
      <c r="AQ86" s="143"/>
    </row>
    <row r="87" spans="1:45" x14ac:dyDescent="0.25">
      <c r="A87" s="1273" t="s">
        <v>265</v>
      </c>
      <c r="B87" s="1274"/>
      <c r="C87" s="1274"/>
      <c r="D87" s="1274"/>
      <c r="E87" s="1274"/>
      <c r="F87" s="1274"/>
      <c r="G87" s="1274"/>
      <c r="H87" s="1274"/>
      <c r="I87" s="1274"/>
      <c r="J87" s="1274"/>
      <c r="K87" s="1274"/>
      <c r="L87" s="1274"/>
      <c r="M87" s="1274"/>
      <c r="N87" s="1274"/>
      <c r="O87" s="1274"/>
      <c r="P87" s="1274"/>
      <c r="Q87" s="1274"/>
      <c r="R87" s="1274"/>
      <c r="S87" s="1274"/>
      <c r="T87" s="1274"/>
      <c r="U87" s="1274"/>
      <c r="V87" s="1274"/>
      <c r="W87" s="1274"/>
      <c r="X87" s="1274"/>
      <c r="Y87" s="1274"/>
      <c r="Z87" s="1274"/>
      <c r="AA87" s="1274"/>
      <c r="AB87" s="1274"/>
      <c r="AC87" s="1274"/>
      <c r="AD87" s="1274"/>
      <c r="AE87" s="1274"/>
      <c r="AF87" s="1274"/>
      <c r="AG87" s="1274"/>
      <c r="AH87" s="1274"/>
      <c r="AI87" s="1274"/>
      <c r="AJ87" s="1275"/>
      <c r="AK87" s="1276"/>
      <c r="AL87" s="1276"/>
      <c r="AM87" s="1283"/>
      <c r="AN87" s="1283"/>
      <c r="AO87" s="141"/>
      <c r="AP87" s="141"/>
      <c r="AQ87" s="143"/>
    </row>
    <row r="88" spans="1:45" ht="14.25" customHeight="1" x14ac:dyDescent="0.25">
      <c r="A88" s="1289" t="s">
        <v>264</v>
      </c>
      <c r="B88" s="1290"/>
      <c r="C88" s="1290"/>
      <c r="D88" s="129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92"/>
      <c r="AL88" s="1293"/>
      <c r="AM88" s="1294"/>
      <c r="AN88" s="1295"/>
      <c r="AO88" s="141"/>
      <c r="AP88" s="141"/>
      <c r="AQ88" s="143"/>
    </row>
    <row r="89" spans="1:45" x14ac:dyDescent="0.25">
      <c r="A89" s="1289" t="s">
        <v>263</v>
      </c>
      <c r="B89" s="1290"/>
      <c r="C89" s="1290"/>
      <c r="D89" s="129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92"/>
      <c r="AL89" s="1293"/>
      <c r="AM89" s="1294"/>
      <c r="AN89" s="1295"/>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85"/>
      <c r="AL90" s="1286"/>
      <c r="AM90" s="1287"/>
      <c r="AN90" s="128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4" t="s">
        <v>327</v>
      </c>
      <c r="B5" s="1124"/>
      <c r="C5" s="1124"/>
      <c r="D5" s="1124"/>
      <c r="E5" s="1124"/>
      <c r="F5" s="1124"/>
      <c r="G5" s="1124"/>
      <c r="H5" s="1124"/>
      <c r="I5" s="1124"/>
      <c r="J5" s="1124"/>
      <c r="K5" s="1124"/>
      <c r="L5" s="1124"/>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8" t="s">
        <v>11</v>
      </c>
      <c r="B7" s="1128"/>
      <c r="C7" s="1128"/>
      <c r="D7" s="1128"/>
      <c r="E7" s="1128"/>
      <c r="F7" s="1128"/>
      <c r="G7" s="1128"/>
      <c r="H7" s="1128"/>
      <c r="I7" s="1128"/>
      <c r="J7" s="1128"/>
      <c r="K7" s="1128"/>
      <c r="L7" s="1128"/>
    </row>
    <row r="8" spans="1:44" ht="18.75" x14ac:dyDescent="0.25">
      <c r="A8" s="1128"/>
      <c r="B8" s="1128"/>
      <c r="C8" s="1128"/>
      <c r="D8" s="1128"/>
      <c r="E8" s="1128"/>
      <c r="F8" s="1128"/>
      <c r="G8" s="1128"/>
      <c r="H8" s="1128"/>
      <c r="I8" s="1128"/>
      <c r="J8" s="1128"/>
      <c r="K8" s="1128"/>
      <c r="L8" s="1128"/>
    </row>
    <row r="9" spans="1:44" x14ac:dyDescent="0.25">
      <c r="A9" s="1225" t="s">
        <v>8</v>
      </c>
      <c r="B9" s="1225"/>
      <c r="C9" s="1225"/>
      <c r="D9" s="1225"/>
      <c r="E9" s="1225"/>
      <c r="F9" s="1225"/>
      <c r="G9" s="1225"/>
      <c r="H9" s="1225"/>
      <c r="I9" s="1225"/>
      <c r="J9" s="1225"/>
      <c r="K9" s="1225"/>
      <c r="L9" s="1225"/>
    </row>
    <row r="10" spans="1:44" x14ac:dyDescent="0.25">
      <c r="A10" s="1125" t="s">
        <v>10</v>
      </c>
      <c r="B10" s="1125"/>
      <c r="C10" s="1125"/>
      <c r="D10" s="1125"/>
      <c r="E10" s="1125"/>
      <c r="F10" s="1125"/>
      <c r="G10" s="1125"/>
      <c r="H10" s="1125"/>
      <c r="I10" s="1125"/>
      <c r="J10" s="1125"/>
      <c r="K10" s="1125"/>
      <c r="L10" s="1125"/>
    </row>
    <row r="11" spans="1:44" ht="18.75" x14ac:dyDescent="0.25">
      <c r="A11" s="1128"/>
      <c r="B11" s="1128"/>
      <c r="C11" s="1128"/>
      <c r="D11" s="1128"/>
      <c r="E11" s="1128"/>
      <c r="F11" s="1128"/>
      <c r="G11" s="1128"/>
      <c r="H11" s="1128"/>
      <c r="I11" s="1128"/>
      <c r="J11" s="1128"/>
      <c r="K11" s="1128"/>
      <c r="L11" s="1128"/>
    </row>
    <row r="12" spans="1:44" x14ac:dyDescent="0.25">
      <c r="A12" s="1225" t="s">
        <v>8</v>
      </c>
      <c r="B12" s="1225"/>
      <c r="C12" s="1225"/>
      <c r="D12" s="1225"/>
      <c r="E12" s="1225"/>
      <c r="F12" s="1225"/>
      <c r="G12" s="1225"/>
      <c r="H12" s="1225"/>
      <c r="I12" s="1225"/>
      <c r="J12" s="1225"/>
      <c r="K12" s="1225"/>
      <c r="L12" s="1225"/>
    </row>
    <row r="13" spans="1:44" x14ac:dyDescent="0.25">
      <c r="A13" s="1125" t="s">
        <v>9</v>
      </c>
      <c r="B13" s="1125"/>
      <c r="C13" s="1125"/>
      <c r="D13" s="1125"/>
      <c r="E13" s="1125"/>
      <c r="F13" s="1125"/>
      <c r="G13" s="1125"/>
      <c r="H13" s="1125"/>
      <c r="I13" s="1125"/>
      <c r="J13" s="1125"/>
      <c r="K13" s="1125"/>
      <c r="L13" s="1125"/>
    </row>
    <row r="14" spans="1:44" ht="18.75" x14ac:dyDescent="0.25">
      <c r="A14" s="1142"/>
      <c r="B14" s="1142"/>
      <c r="C14" s="1142"/>
      <c r="D14" s="1142"/>
      <c r="E14" s="1142"/>
      <c r="F14" s="1142"/>
      <c r="G14" s="1142"/>
      <c r="H14" s="1142"/>
      <c r="I14" s="1142"/>
      <c r="J14" s="1142"/>
      <c r="K14" s="1142"/>
      <c r="L14" s="1142"/>
    </row>
    <row r="15" spans="1:44" x14ac:dyDescent="0.25">
      <c r="A15" s="1225" t="s">
        <v>8</v>
      </c>
      <c r="B15" s="1225"/>
      <c r="C15" s="1225"/>
      <c r="D15" s="1225"/>
      <c r="E15" s="1225"/>
      <c r="F15" s="1225"/>
      <c r="G15" s="1225"/>
      <c r="H15" s="1225"/>
      <c r="I15" s="1225"/>
      <c r="J15" s="1225"/>
      <c r="K15" s="1225"/>
      <c r="L15" s="1225"/>
    </row>
    <row r="16" spans="1:44" x14ac:dyDescent="0.25">
      <c r="A16" s="1125" t="s">
        <v>7</v>
      </c>
      <c r="B16" s="1125"/>
      <c r="C16" s="1125"/>
      <c r="D16" s="1125"/>
      <c r="E16" s="1125"/>
      <c r="F16" s="1125"/>
      <c r="G16" s="1125"/>
      <c r="H16" s="1125"/>
      <c r="I16" s="1125"/>
      <c r="J16" s="1125"/>
      <c r="K16" s="1125"/>
      <c r="L16" s="1125"/>
    </row>
    <row r="17" spans="1:12" ht="15.75" customHeight="1" x14ac:dyDescent="0.25">
      <c r="L17" s="110"/>
    </row>
    <row r="18" spans="1:12" x14ac:dyDescent="0.25">
      <c r="K18" s="109"/>
    </row>
    <row r="19" spans="1:12" ht="15.75" customHeight="1" x14ac:dyDescent="0.25">
      <c r="A19" s="1296" t="s">
        <v>457</v>
      </c>
      <c r="B19" s="1296"/>
      <c r="C19" s="1296"/>
      <c r="D19" s="1296"/>
      <c r="E19" s="1296"/>
      <c r="F19" s="1296"/>
      <c r="G19" s="1296"/>
      <c r="H19" s="1296"/>
      <c r="I19" s="1296"/>
      <c r="J19" s="1296"/>
      <c r="K19" s="1296"/>
      <c r="L19" s="1296"/>
    </row>
    <row r="20" spans="1:12" x14ac:dyDescent="0.25">
      <c r="A20" s="72"/>
      <c r="B20" s="72"/>
      <c r="C20" s="108"/>
      <c r="D20" s="108"/>
      <c r="E20" s="108"/>
      <c r="F20" s="108"/>
      <c r="G20" s="108"/>
      <c r="H20" s="108"/>
      <c r="I20" s="108"/>
      <c r="J20" s="108"/>
      <c r="K20" s="108"/>
      <c r="L20" s="108"/>
    </row>
    <row r="21" spans="1:12" ht="28.5" customHeight="1" x14ac:dyDescent="0.25">
      <c r="A21" s="1297" t="s">
        <v>236</v>
      </c>
      <c r="B21" s="1297" t="s">
        <v>235</v>
      </c>
      <c r="C21" s="1303" t="s">
        <v>389</v>
      </c>
      <c r="D21" s="1303"/>
      <c r="E21" s="1303"/>
      <c r="F21" s="1303"/>
      <c r="G21" s="1303"/>
      <c r="H21" s="1303"/>
      <c r="I21" s="1298" t="s">
        <v>234</v>
      </c>
      <c r="J21" s="1300" t="s">
        <v>391</v>
      </c>
      <c r="K21" s="1297" t="s">
        <v>233</v>
      </c>
      <c r="L21" s="1299" t="s">
        <v>390</v>
      </c>
    </row>
    <row r="22" spans="1:12" ht="58.5" customHeight="1" x14ac:dyDescent="0.25">
      <c r="A22" s="1297"/>
      <c r="B22" s="1297"/>
      <c r="C22" s="1304" t="s">
        <v>3</v>
      </c>
      <c r="D22" s="1304"/>
      <c r="E22" s="193"/>
      <c r="F22" s="194"/>
      <c r="G22" s="1305" t="s">
        <v>2</v>
      </c>
      <c r="H22" s="1306"/>
      <c r="I22" s="1298"/>
      <c r="J22" s="1301"/>
      <c r="K22" s="1297"/>
      <c r="L22" s="1299"/>
    </row>
    <row r="23" spans="1:12" ht="47.25" x14ac:dyDescent="0.25">
      <c r="A23" s="1297"/>
      <c r="B23" s="1297"/>
      <c r="C23" s="107" t="s">
        <v>232</v>
      </c>
      <c r="D23" s="107" t="s">
        <v>231</v>
      </c>
      <c r="E23" s="107" t="s">
        <v>232</v>
      </c>
      <c r="F23" s="107" t="s">
        <v>231</v>
      </c>
      <c r="G23" s="107" t="s">
        <v>232</v>
      </c>
      <c r="H23" s="107" t="s">
        <v>231</v>
      </c>
      <c r="I23" s="1298"/>
      <c r="J23" s="1302"/>
      <c r="K23" s="1297"/>
      <c r="L23" s="1299"/>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92" t="s">
        <v>792</v>
      </c>
      <c r="Y1" s="1092"/>
      <c r="Z1" s="1092"/>
      <c r="AA1" s="1092"/>
    </row>
    <row r="2" spans="1:75" ht="70.5" customHeight="1" x14ac:dyDescent="0.25">
      <c r="H2" s="497"/>
      <c r="I2" s="526"/>
      <c r="X2" s="1093" t="s">
        <v>494</v>
      </c>
      <c r="Y2" s="1093"/>
      <c r="Z2" s="1093"/>
      <c r="AA2" s="1093"/>
    </row>
    <row r="3" spans="1:75" x14ac:dyDescent="0.25">
      <c r="H3" s="457"/>
      <c r="I3" s="527"/>
      <c r="X3" s="455" t="s">
        <v>793</v>
      </c>
    </row>
    <row r="4" spans="1:75" x14ac:dyDescent="0.25">
      <c r="A4" s="1094" t="s">
        <v>764</v>
      </c>
      <c r="B4" s="1094"/>
      <c r="C4" s="1094"/>
      <c r="D4" s="1094"/>
      <c r="E4" s="1094"/>
      <c r="F4" s="1094"/>
      <c r="G4" s="1094"/>
      <c r="H4" s="1094"/>
      <c r="I4" s="1094"/>
      <c r="J4" s="1094"/>
      <c r="K4" s="1094"/>
      <c r="L4" s="1094"/>
      <c r="M4" s="1094"/>
      <c r="N4" s="1094"/>
      <c r="O4" s="1094"/>
      <c r="P4" s="1094"/>
      <c r="Q4" s="1094"/>
      <c r="R4" s="1094"/>
      <c r="S4" s="1094"/>
      <c r="T4" s="1094"/>
      <c r="U4" s="1094"/>
      <c r="V4" s="1094"/>
      <c r="W4" s="1094"/>
      <c r="X4" s="1094"/>
      <c r="Y4" s="1094"/>
      <c r="Z4" s="1094"/>
      <c r="AA4" s="1094"/>
    </row>
    <row r="5" spans="1:75" x14ac:dyDescent="0.25">
      <c r="A5" s="1095" t="s">
        <v>794</v>
      </c>
      <c r="B5" s="1095"/>
      <c r="C5" s="1095"/>
      <c r="D5" s="1095"/>
      <c r="E5" s="1095"/>
      <c r="F5" s="1095"/>
      <c r="G5" s="1095"/>
      <c r="H5" s="1095"/>
      <c r="I5" s="1095"/>
      <c r="J5" s="1095"/>
      <c r="K5" s="1095"/>
      <c r="L5" s="1095"/>
      <c r="M5" s="1095"/>
      <c r="N5" s="1095"/>
      <c r="O5" s="1095"/>
      <c r="P5" s="1095"/>
      <c r="Q5" s="1095"/>
      <c r="R5" s="1095"/>
      <c r="S5" s="1095"/>
      <c r="T5" s="1095"/>
      <c r="U5" s="1095"/>
      <c r="V5" s="1095"/>
      <c r="W5" s="1095"/>
      <c r="X5" s="1095"/>
      <c r="Y5" s="1095"/>
      <c r="Z5" s="1095"/>
      <c r="AA5" s="1095"/>
    </row>
    <row r="7" spans="1:75" ht="21.75" customHeight="1" x14ac:dyDescent="0.25">
      <c r="A7" s="458"/>
      <c r="B7" s="459"/>
      <c r="C7" s="458"/>
      <c r="D7" s="1096" t="s">
        <v>497</v>
      </c>
      <c r="E7" s="1096"/>
      <c r="F7" s="1096"/>
      <c r="G7" s="1096"/>
      <c r="H7" s="1097" t="s">
        <v>498</v>
      </c>
      <c r="I7" s="1097"/>
      <c r="J7" s="1097"/>
      <c r="K7" s="1097"/>
      <c r="L7" s="1097"/>
      <c r="M7" s="1097"/>
      <c r="N7" s="1097"/>
      <c r="O7" s="1097"/>
      <c r="P7" s="1097"/>
      <c r="Q7" s="1097"/>
      <c r="R7" s="1097"/>
      <c r="U7" s="459"/>
      <c r="V7" s="459"/>
      <c r="W7" s="459"/>
      <c r="X7" s="459"/>
      <c r="Y7" s="459"/>
      <c r="Z7" s="459"/>
      <c r="AA7" s="459"/>
    </row>
    <row r="8" spans="1:75" ht="15.75" customHeight="1" x14ac:dyDescent="0.25">
      <c r="A8" s="460"/>
      <c r="B8" s="461"/>
      <c r="C8" s="460"/>
      <c r="D8" s="461"/>
      <c r="E8" s="461"/>
      <c r="F8" s="461"/>
      <c r="G8" s="461"/>
      <c r="H8" s="461"/>
      <c r="I8" s="1098" t="s">
        <v>500</v>
      </c>
      <c r="J8" s="1098"/>
      <c r="K8" s="1098"/>
      <c r="L8" s="1098"/>
      <c r="M8" s="1098"/>
      <c r="N8" s="1098"/>
      <c r="O8" s="1098"/>
      <c r="P8" s="498"/>
      <c r="Q8" s="461"/>
      <c r="U8" s="461"/>
      <c r="V8" s="461"/>
      <c r="W8" s="461"/>
      <c r="X8" s="461"/>
      <c r="Y8" s="461"/>
      <c r="Z8" s="461"/>
      <c r="AA8" s="461"/>
    </row>
    <row r="10" spans="1:75" x14ac:dyDescent="0.25">
      <c r="A10" s="1099" t="s">
        <v>483</v>
      </c>
      <c r="B10" s="1099"/>
      <c r="C10" s="1099"/>
      <c r="D10" s="1099"/>
      <c r="E10" s="1099"/>
      <c r="F10" s="1099"/>
      <c r="G10" s="1099"/>
      <c r="H10" s="1099"/>
      <c r="I10" s="1099"/>
      <c r="J10" s="1099"/>
      <c r="K10" s="1099"/>
      <c r="L10" s="1099"/>
      <c r="M10" s="1099"/>
      <c r="N10" s="1099"/>
      <c r="O10" s="1099"/>
      <c r="P10" s="1099"/>
      <c r="Q10" s="1099"/>
      <c r="R10" s="1099"/>
      <c r="S10" s="1099"/>
      <c r="T10" s="1099"/>
      <c r="U10" s="1099"/>
      <c r="V10" s="1099"/>
      <c r="W10" s="1099"/>
      <c r="X10" s="1099"/>
      <c r="Y10" s="1099"/>
      <c r="Z10" s="1099"/>
      <c r="AA10" s="1099"/>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00" t="s">
        <v>501</v>
      </c>
      <c r="B12" s="1100"/>
      <c r="C12" s="1100"/>
      <c r="D12" s="1100"/>
      <c r="E12" s="1100"/>
      <c r="F12" s="1100"/>
      <c r="G12" s="1100"/>
      <c r="H12" s="1101" t="s">
        <v>502</v>
      </c>
      <c r="I12" s="1101"/>
      <c r="J12" s="1101"/>
      <c r="K12" s="1101"/>
      <c r="L12" s="1101"/>
      <c r="M12" s="1101"/>
      <c r="N12" s="1101"/>
      <c r="O12" s="1101"/>
      <c r="P12" s="1101"/>
      <c r="Q12" s="1101"/>
      <c r="R12" s="1101"/>
      <c r="S12" s="1101"/>
      <c r="T12" s="1101"/>
      <c r="U12" s="1101"/>
      <c r="V12" s="1101"/>
      <c r="W12" s="1101"/>
      <c r="X12" s="1101"/>
      <c r="Y12" s="1101"/>
      <c r="Z12" s="1101"/>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02" t="s">
        <v>503</v>
      </c>
      <c r="I13" s="1102"/>
      <c r="J13" s="1102"/>
      <c r="K13" s="1102"/>
      <c r="L13" s="1102"/>
      <c r="M13" s="1102"/>
      <c r="N13" s="1102"/>
      <c r="O13" s="1102"/>
      <c r="P13" s="1102"/>
      <c r="Q13" s="1102"/>
      <c r="R13" s="1102"/>
      <c r="S13" s="1102"/>
      <c r="T13" s="1102"/>
      <c r="U13" s="1102"/>
      <c r="V13" s="1102"/>
      <c r="W13" s="1102"/>
      <c r="X13" s="1102"/>
      <c r="Y13" s="1102"/>
      <c r="Z13" s="1102"/>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91"/>
      <c r="B14" s="1091"/>
      <c r="C14" s="1091"/>
      <c r="D14" s="1091"/>
      <c r="E14" s="1091"/>
      <c r="F14" s="1091"/>
      <c r="G14" s="1091"/>
      <c r="H14" s="1091"/>
      <c r="I14" s="1091"/>
      <c r="J14" s="1091"/>
      <c r="K14" s="1091"/>
      <c r="L14" s="1091"/>
      <c r="M14" s="1091"/>
      <c r="N14" s="1091"/>
      <c r="O14" s="1091"/>
      <c r="P14" s="1091"/>
      <c r="Q14" s="1091"/>
      <c r="R14" s="1091"/>
      <c r="S14" s="1091"/>
      <c r="T14" s="1091"/>
      <c r="U14" s="1091"/>
      <c r="V14" s="1091"/>
      <c r="W14" s="1091"/>
      <c r="X14" s="1091"/>
      <c r="Y14" s="1091"/>
      <c r="Z14" s="1091"/>
      <c r="AA14" s="1091"/>
      <c r="AB14" s="463"/>
      <c r="AC14" s="463"/>
      <c r="AD14" s="463"/>
      <c r="AE14" s="463"/>
      <c r="AF14" s="463"/>
      <c r="AG14" s="463"/>
      <c r="AH14" s="463"/>
      <c r="AI14" s="463"/>
      <c r="AJ14" s="463"/>
      <c r="AK14" s="463"/>
      <c r="AL14" s="463"/>
      <c r="AM14" s="463"/>
      <c r="AN14" s="463"/>
    </row>
    <row r="15" spans="1:75" s="459" customFormat="1" x14ac:dyDescent="0.25">
      <c r="A15" s="1103" t="s">
        <v>504</v>
      </c>
      <c r="B15" s="1103" t="s">
        <v>505</v>
      </c>
      <c r="C15" s="1103" t="s">
        <v>765</v>
      </c>
      <c r="D15" s="1103" t="s">
        <v>766</v>
      </c>
      <c r="E15" s="1103"/>
      <c r="F15" s="1103"/>
      <c r="G15" s="1103"/>
      <c r="H15" s="1103"/>
      <c r="I15" s="1103"/>
      <c r="J15" s="1103"/>
      <c r="K15" s="1103"/>
      <c r="L15" s="1103"/>
      <c r="M15" s="1103"/>
      <c r="N15" s="1103"/>
      <c r="O15" s="1103"/>
      <c r="P15" s="1103"/>
      <c r="Q15" s="1103"/>
      <c r="R15" s="1103"/>
      <c r="S15" s="1103"/>
      <c r="T15" s="1103"/>
      <c r="U15" s="1103"/>
      <c r="V15" s="1103"/>
      <c r="W15" s="1103"/>
      <c r="X15" s="1103"/>
      <c r="Y15" s="1103"/>
      <c r="Z15" s="1103"/>
      <c r="AA15" s="1103"/>
    </row>
    <row r="16" spans="1:75" ht="198.75" customHeight="1" x14ac:dyDescent="0.25">
      <c r="A16" s="1103"/>
      <c r="B16" s="1103"/>
      <c r="C16" s="1103"/>
      <c r="D16" s="1104" t="s">
        <v>767</v>
      </c>
      <c r="E16" s="1105"/>
      <c r="F16" s="1105"/>
      <c r="G16" s="1106"/>
      <c r="H16" s="1103" t="s">
        <v>739</v>
      </c>
      <c r="I16" s="1103"/>
      <c r="J16" s="1103" t="s">
        <v>768</v>
      </c>
      <c r="K16" s="1103"/>
      <c r="L16" s="1103" t="s">
        <v>769</v>
      </c>
      <c r="M16" s="1103"/>
      <c r="N16" s="1103"/>
      <c r="O16" s="1103"/>
      <c r="P16" s="1103" t="s">
        <v>770</v>
      </c>
      <c r="Q16" s="1103"/>
      <c r="R16" s="1103"/>
      <c r="S16" s="1103"/>
      <c r="T16" s="1103" t="s">
        <v>771</v>
      </c>
      <c r="U16" s="1103"/>
      <c r="V16" s="1103"/>
      <c r="W16" s="1103"/>
      <c r="X16" s="1103" t="s">
        <v>772</v>
      </c>
      <c r="Y16" s="1103"/>
      <c r="Z16" s="1103"/>
      <c r="AA16" s="1103"/>
    </row>
    <row r="17" spans="1:27" s="456" customFormat="1" ht="234.75" customHeight="1" x14ac:dyDescent="0.25">
      <c r="A17" s="1103"/>
      <c r="B17" s="1103"/>
      <c r="C17" s="1103"/>
      <c r="D17" s="1107" t="s">
        <v>773</v>
      </c>
      <c r="E17" s="1108"/>
      <c r="F17" s="1107" t="s">
        <v>774</v>
      </c>
      <c r="G17" s="1108"/>
      <c r="H17" s="1109" t="s">
        <v>775</v>
      </c>
      <c r="I17" s="1109"/>
      <c r="J17" s="1107" t="s">
        <v>776</v>
      </c>
      <c r="K17" s="1108"/>
      <c r="L17" s="1107" t="s">
        <v>777</v>
      </c>
      <c r="M17" s="1108"/>
      <c r="N17" s="1107" t="s">
        <v>777</v>
      </c>
      <c r="O17" s="1108"/>
      <c r="P17" s="1107" t="s">
        <v>777</v>
      </c>
      <c r="Q17" s="1108"/>
      <c r="R17" s="1107" t="s">
        <v>777</v>
      </c>
      <c r="S17" s="1108"/>
      <c r="T17" s="1107" t="s">
        <v>777</v>
      </c>
      <c r="U17" s="1108"/>
      <c r="V17" s="1107" t="s">
        <v>777</v>
      </c>
      <c r="W17" s="1108"/>
      <c r="X17" s="1107" t="s">
        <v>777</v>
      </c>
      <c r="Y17" s="1108"/>
      <c r="Z17" s="1107" t="s">
        <v>777</v>
      </c>
      <c r="AA17" s="1108"/>
    </row>
    <row r="18" spans="1:27" ht="158.25" customHeight="1" x14ac:dyDescent="0.25">
      <c r="A18" s="1103"/>
      <c r="B18" s="1103"/>
      <c r="C18" s="1103"/>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778</v>
      </c>
      <c r="K19" s="478" t="s">
        <v>779</v>
      </c>
      <c r="L19" s="478" t="s">
        <v>238</v>
      </c>
      <c r="M19" s="478" t="s">
        <v>239</v>
      </c>
      <c r="N19" s="478" t="s">
        <v>240</v>
      </c>
      <c r="O19" s="478" t="s">
        <v>241</v>
      </c>
      <c r="P19" s="478" t="s">
        <v>780</v>
      </c>
      <c r="Q19" s="478" t="s">
        <v>781</v>
      </c>
      <c r="R19" s="478" t="s">
        <v>782</v>
      </c>
      <c r="S19" s="478" t="s">
        <v>783</v>
      </c>
      <c r="T19" s="478" t="s">
        <v>784</v>
      </c>
      <c r="U19" s="478" t="s">
        <v>785</v>
      </c>
      <c r="V19" s="478" t="s">
        <v>786</v>
      </c>
      <c r="W19" s="478" t="s">
        <v>787</v>
      </c>
      <c r="X19" s="478" t="s">
        <v>788</v>
      </c>
      <c r="Y19" s="478" t="s">
        <v>789</v>
      </c>
      <c r="Z19" s="478" t="s">
        <v>790</v>
      </c>
      <c r="AA19" s="478" t="s">
        <v>791</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795</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4" t="s">
        <v>327</v>
      </c>
      <c r="B4" s="1124"/>
      <c r="C4" s="1124"/>
      <c r="D4" s="1124"/>
      <c r="E4" s="1124"/>
      <c r="F4" s="1124"/>
      <c r="G4" s="1124"/>
      <c r="H4" s="1124"/>
      <c r="I4" s="1124"/>
      <c r="J4" s="1124"/>
      <c r="K4" s="1124"/>
      <c r="L4" s="1124"/>
      <c r="M4" s="1124"/>
      <c r="N4" s="1124"/>
      <c r="O4" s="1124"/>
      <c r="P4" s="1124"/>
      <c r="Q4" s="1124"/>
      <c r="R4" s="1124"/>
      <c r="S4" s="1124"/>
      <c r="T4" s="1124"/>
      <c r="U4" s="1124"/>
    </row>
    <row r="5" spans="1:21" ht="18.75" x14ac:dyDescent="0.3">
      <c r="A5" s="68"/>
      <c r="B5" s="68"/>
      <c r="C5" s="68"/>
      <c r="D5" s="68"/>
      <c r="E5" s="68"/>
      <c r="F5" s="68"/>
      <c r="L5" s="68"/>
      <c r="M5" s="68"/>
      <c r="U5" s="15"/>
    </row>
    <row r="6" spans="1:21" ht="18.75" x14ac:dyDescent="0.25">
      <c r="A6" s="1128" t="s">
        <v>11</v>
      </c>
      <c r="B6" s="1128"/>
      <c r="C6" s="1128"/>
      <c r="D6" s="1128"/>
      <c r="E6" s="1128"/>
      <c r="F6" s="1128"/>
      <c r="G6" s="1128"/>
      <c r="H6" s="1128"/>
      <c r="I6" s="1128"/>
      <c r="J6" s="1128"/>
      <c r="K6" s="1128"/>
      <c r="L6" s="1128"/>
      <c r="M6" s="1128"/>
      <c r="N6" s="1128"/>
      <c r="O6" s="1128"/>
      <c r="P6" s="1128"/>
      <c r="Q6" s="1128"/>
      <c r="R6" s="1128"/>
      <c r="S6" s="1128"/>
      <c r="T6" s="1128"/>
      <c r="U6" s="1128"/>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5" t="s">
        <v>8</v>
      </c>
      <c r="B8" s="1225"/>
      <c r="C8" s="1225"/>
      <c r="D8" s="1225"/>
      <c r="E8" s="1225"/>
      <c r="F8" s="1225"/>
      <c r="G8" s="1225"/>
      <c r="H8" s="1225"/>
      <c r="I8" s="1225"/>
      <c r="J8" s="1225"/>
      <c r="K8" s="1225"/>
      <c r="L8" s="1225"/>
      <c r="M8" s="1225"/>
      <c r="N8" s="1225"/>
      <c r="O8" s="1225"/>
      <c r="P8" s="1225"/>
      <c r="Q8" s="1225"/>
      <c r="R8" s="1225"/>
      <c r="S8" s="1225"/>
      <c r="T8" s="1225"/>
      <c r="U8" s="1225"/>
    </row>
    <row r="9" spans="1:21" ht="18.75" customHeight="1" x14ac:dyDescent="0.25">
      <c r="A9" s="1125" t="s">
        <v>10</v>
      </c>
      <c r="B9" s="1125"/>
      <c r="C9" s="1125"/>
      <c r="D9" s="1125"/>
      <c r="E9" s="1125"/>
      <c r="F9" s="1125"/>
      <c r="G9" s="1125"/>
      <c r="H9" s="1125"/>
      <c r="I9" s="1125"/>
      <c r="J9" s="1125"/>
      <c r="K9" s="1125"/>
      <c r="L9" s="1125"/>
      <c r="M9" s="1125"/>
      <c r="N9" s="1125"/>
      <c r="O9" s="1125"/>
      <c r="P9" s="1125"/>
      <c r="Q9" s="1125"/>
      <c r="R9" s="1125"/>
      <c r="S9" s="1125"/>
      <c r="T9" s="1125"/>
      <c r="U9" s="1125"/>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5" t="s">
        <v>8</v>
      </c>
      <c r="B11" s="1225"/>
      <c r="C11" s="1225"/>
      <c r="D11" s="1225"/>
      <c r="E11" s="1225"/>
      <c r="F11" s="1225"/>
      <c r="G11" s="1225"/>
      <c r="H11" s="1225"/>
      <c r="I11" s="1225"/>
      <c r="J11" s="1225"/>
      <c r="K11" s="1225"/>
      <c r="L11" s="1225"/>
      <c r="M11" s="1225"/>
      <c r="N11" s="1225"/>
      <c r="O11" s="1225"/>
      <c r="P11" s="1225"/>
      <c r="Q11" s="1225"/>
      <c r="R11" s="1225"/>
      <c r="S11" s="1225"/>
      <c r="T11" s="1225"/>
      <c r="U11" s="1225"/>
    </row>
    <row r="12" spans="1:21" x14ac:dyDescent="0.25">
      <c r="A12" s="1125" t="s">
        <v>9</v>
      </c>
      <c r="B12" s="1125"/>
      <c r="C12" s="1125"/>
      <c r="D12" s="1125"/>
      <c r="E12" s="1125"/>
      <c r="F12" s="1125"/>
      <c r="G12" s="1125"/>
      <c r="H12" s="1125"/>
      <c r="I12" s="1125"/>
      <c r="J12" s="1125"/>
      <c r="K12" s="1125"/>
      <c r="L12" s="1125"/>
      <c r="M12" s="1125"/>
      <c r="N12" s="1125"/>
      <c r="O12" s="1125"/>
      <c r="P12" s="1125"/>
      <c r="Q12" s="1125"/>
      <c r="R12" s="1125"/>
      <c r="S12" s="1125"/>
      <c r="T12" s="1125"/>
      <c r="U12" s="1125"/>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5" t="s">
        <v>8</v>
      </c>
      <c r="B14" s="1225"/>
      <c r="C14" s="1225"/>
      <c r="D14" s="1225"/>
      <c r="E14" s="1225"/>
      <c r="F14" s="1225"/>
      <c r="G14" s="1225"/>
      <c r="H14" s="1225"/>
      <c r="I14" s="1225"/>
      <c r="J14" s="1225"/>
      <c r="K14" s="1225"/>
      <c r="L14" s="1225"/>
      <c r="M14" s="1225"/>
      <c r="N14" s="1225"/>
      <c r="O14" s="1225"/>
      <c r="P14" s="1225"/>
      <c r="Q14" s="1225"/>
      <c r="R14" s="1225"/>
      <c r="S14" s="1225"/>
      <c r="T14" s="1225"/>
      <c r="U14" s="1225"/>
    </row>
    <row r="15" spans="1:21" ht="15.75" customHeight="1" x14ac:dyDescent="0.25">
      <c r="A15" s="1125" t="s">
        <v>7</v>
      </c>
      <c r="B15" s="1125"/>
      <c r="C15" s="1125"/>
      <c r="D15" s="1125"/>
      <c r="E15" s="1125"/>
      <c r="F15" s="1125"/>
      <c r="G15" s="1125"/>
      <c r="H15" s="1125"/>
      <c r="I15" s="1125"/>
      <c r="J15" s="1125"/>
      <c r="K15" s="1125"/>
      <c r="L15" s="1125"/>
      <c r="M15" s="1125"/>
      <c r="N15" s="1125"/>
      <c r="O15" s="1125"/>
      <c r="P15" s="1125"/>
      <c r="Q15" s="1125"/>
      <c r="R15" s="1125"/>
      <c r="S15" s="1125"/>
      <c r="T15" s="1125"/>
      <c r="U15" s="1125"/>
    </row>
    <row r="16" spans="1:21" x14ac:dyDescent="0.25">
      <c r="A16" s="1307"/>
      <c r="B16" s="1307"/>
      <c r="C16" s="1307"/>
      <c r="D16" s="1307"/>
      <c r="E16" s="1307"/>
      <c r="F16" s="1307"/>
      <c r="G16" s="1307"/>
      <c r="H16" s="1307"/>
      <c r="I16" s="1307"/>
      <c r="J16" s="1307"/>
      <c r="K16" s="1307"/>
      <c r="L16" s="1307"/>
      <c r="M16" s="1307"/>
      <c r="N16" s="1307"/>
      <c r="O16" s="1307"/>
      <c r="P16" s="1307"/>
      <c r="Q16" s="1307"/>
      <c r="R16" s="1307"/>
      <c r="S16" s="1307"/>
      <c r="T16" s="1307"/>
      <c r="U16" s="1307"/>
    </row>
    <row r="17" spans="1:24" x14ac:dyDescent="0.25">
      <c r="A17" s="68"/>
      <c r="L17" s="68"/>
      <c r="M17" s="68"/>
      <c r="N17" s="68"/>
      <c r="O17" s="68"/>
      <c r="P17" s="68"/>
      <c r="Q17" s="68"/>
      <c r="R17" s="68"/>
      <c r="S17" s="68"/>
      <c r="T17" s="68"/>
    </row>
    <row r="18" spans="1:24" x14ac:dyDescent="0.25">
      <c r="A18" s="1311" t="s">
        <v>458</v>
      </c>
      <c r="B18" s="1311"/>
      <c r="C18" s="1311"/>
      <c r="D18" s="1311"/>
      <c r="E18" s="1311"/>
      <c r="F18" s="1311"/>
      <c r="G18" s="1311"/>
      <c r="H18" s="1311"/>
      <c r="I18" s="1311"/>
      <c r="J18" s="1311"/>
      <c r="K18" s="1311"/>
      <c r="L18" s="1311"/>
      <c r="M18" s="1311"/>
      <c r="N18" s="1311"/>
      <c r="O18" s="1311"/>
      <c r="P18" s="1311"/>
      <c r="Q18" s="1311"/>
      <c r="R18" s="1311"/>
      <c r="S18" s="1311"/>
      <c r="T18" s="1311"/>
      <c r="U18" s="1311"/>
    </row>
    <row r="19" spans="1:24" x14ac:dyDescent="0.25">
      <c r="A19" s="68"/>
      <c r="B19" s="68"/>
      <c r="C19" s="68"/>
      <c r="D19" s="68"/>
      <c r="E19" s="68"/>
      <c r="F19" s="68"/>
      <c r="L19" s="68"/>
      <c r="M19" s="68"/>
      <c r="N19" s="68"/>
      <c r="O19" s="68"/>
      <c r="P19" s="68"/>
      <c r="Q19" s="68"/>
      <c r="R19" s="68"/>
      <c r="S19" s="68"/>
      <c r="T19" s="68"/>
    </row>
    <row r="20" spans="1:24" ht="33" customHeight="1" x14ac:dyDescent="0.25">
      <c r="A20" s="1308" t="s">
        <v>202</v>
      </c>
      <c r="B20" s="1308" t="s">
        <v>201</v>
      </c>
      <c r="C20" s="1297" t="s">
        <v>200</v>
      </c>
      <c r="D20" s="1297"/>
      <c r="E20" s="1310" t="s">
        <v>199</v>
      </c>
      <c r="F20" s="1310"/>
      <c r="G20" s="1308" t="s">
        <v>198</v>
      </c>
      <c r="H20" s="1316" t="s">
        <v>197</v>
      </c>
      <c r="I20" s="1317"/>
      <c r="J20" s="1317"/>
      <c r="K20" s="1317"/>
      <c r="L20" s="1316" t="s">
        <v>196</v>
      </c>
      <c r="M20" s="1317"/>
      <c r="N20" s="1317"/>
      <c r="O20" s="1317"/>
      <c r="P20" s="1316" t="s">
        <v>442</v>
      </c>
      <c r="Q20" s="1317"/>
      <c r="R20" s="1317"/>
      <c r="S20" s="1317"/>
      <c r="T20" s="1312" t="s">
        <v>195</v>
      </c>
      <c r="U20" s="1313"/>
      <c r="V20" s="92"/>
      <c r="W20" s="92"/>
      <c r="X20" s="92"/>
    </row>
    <row r="21" spans="1:24" ht="99.75" customHeight="1" x14ac:dyDescent="0.25">
      <c r="A21" s="1309"/>
      <c r="B21" s="1309"/>
      <c r="C21" s="1297"/>
      <c r="D21" s="1297"/>
      <c r="E21" s="1310"/>
      <c r="F21" s="1310"/>
      <c r="G21" s="1309"/>
      <c r="H21" s="1297" t="s">
        <v>3</v>
      </c>
      <c r="I21" s="1297"/>
      <c r="J21" s="1297" t="s">
        <v>194</v>
      </c>
      <c r="K21" s="1297"/>
      <c r="L21" s="1297" t="s">
        <v>3</v>
      </c>
      <c r="M21" s="1297"/>
      <c r="N21" s="1297" t="s">
        <v>194</v>
      </c>
      <c r="O21" s="1297"/>
      <c r="P21" s="1297" t="s">
        <v>3</v>
      </c>
      <c r="Q21" s="1297"/>
      <c r="R21" s="1297" t="s">
        <v>194</v>
      </c>
      <c r="S21" s="1297"/>
      <c r="T21" s="1314"/>
      <c r="U21" s="1315"/>
    </row>
    <row r="22" spans="1:24" ht="89.25" customHeight="1" x14ac:dyDescent="0.25">
      <c r="A22" s="1304"/>
      <c r="B22" s="1304"/>
      <c r="C22" s="89" t="s">
        <v>3</v>
      </c>
      <c r="D22" s="89" t="s">
        <v>190</v>
      </c>
      <c r="E22" s="91" t="s">
        <v>193</v>
      </c>
      <c r="F22" s="91" t="s">
        <v>192</v>
      </c>
      <c r="G22" s="1304"/>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20"/>
      <c r="C66" s="1320"/>
      <c r="D66" s="1320"/>
      <c r="E66" s="1320"/>
      <c r="F66" s="1320"/>
      <c r="G66" s="1320"/>
      <c r="H66" s="1320"/>
      <c r="I66" s="132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21"/>
      <c r="C68" s="1321"/>
      <c r="D68" s="1321"/>
      <c r="E68" s="1321"/>
      <c r="F68" s="1321"/>
      <c r="G68" s="1321"/>
      <c r="H68" s="1321"/>
      <c r="I68" s="132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20"/>
      <c r="C70" s="1320"/>
      <c r="D70" s="1320"/>
      <c r="E70" s="1320"/>
      <c r="F70" s="1320"/>
      <c r="G70" s="1320"/>
      <c r="H70" s="1320"/>
      <c r="I70" s="132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20"/>
      <c r="C72" s="1320"/>
      <c r="D72" s="1320"/>
      <c r="E72" s="1320"/>
      <c r="F72" s="1320"/>
      <c r="G72" s="1320"/>
      <c r="H72" s="1320"/>
      <c r="I72" s="1320"/>
      <c r="J72" s="72"/>
      <c r="K72" s="72"/>
      <c r="L72" s="68"/>
      <c r="M72" s="68"/>
      <c r="N72" s="74"/>
      <c r="O72" s="68"/>
      <c r="P72" s="68"/>
      <c r="Q72" s="68"/>
      <c r="R72" s="68"/>
      <c r="S72" s="68"/>
      <c r="T72" s="68"/>
    </row>
    <row r="73" spans="1:20" ht="32.25" customHeight="1" x14ac:dyDescent="0.25">
      <c r="A73" s="68"/>
      <c r="B73" s="1321"/>
      <c r="C73" s="1321"/>
      <c r="D73" s="1321"/>
      <c r="E73" s="1321"/>
      <c r="F73" s="1321"/>
      <c r="G73" s="1321"/>
      <c r="H73" s="1321"/>
      <c r="I73" s="1321"/>
      <c r="J73" s="73"/>
      <c r="K73" s="73"/>
      <c r="L73" s="68"/>
      <c r="M73" s="68"/>
      <c r="N73" s="68"/>
      <c r="O73" s="68"/>
      <c r="P73" s="68"/>
      <c r="Q73" s="68"/>
      <c r="R73" s="68"/>
      <c r="S73" s="68"/>
      <c r="T73" s="68"/>
    </row>
    <row r="74" spans="1:20" ht="51.75" customHeight="1" x14ac:dyDescent="0.25">
      <c r="A74" s="68"/>
      <c r="B74" s="1320"/>
      <c r="C74" s="1320"/>
      <c r="D74" s="1320"/>
      <c r="E74" s="1320"/>
      <c r="F74" s="1320"/>
      <c r="G74" s="1320"/>
      <c r="H74" s="1320"/>
      <c r="I74" s="1320"/>
      <c r="J74" s="72"/>
      <c r="K74" s="72"/>
      <c r="L74" s="68"/>
      <c r="M74" s="68"/>
      <c r="N74" s="68"/>
      <c r="O74" s="68"/>
      <c r="P74" s="68"/>
      <c r="Q74" s="68"/>
      <c r="R74" s="68"/>
      <c r="S74" s="68"/>
      <c r="T74" s="68"/>
    </row>
    <row r="75" spans="1:20" ht="21.75" customHeight="1" x14ac:dyDescent="0.25">
      <c r="A75" s="68"/>
      <c r="B75" s="1318"/>
      <c r="C75" s="1318"/>
      <c r="D75" s="1318"/>
      <c r="E75" s="1318"/>
      <c r="F75" s="1318"/>
      <c r="G75" s="1318"/>
      <c r="H75" s="1318"/>
      <c r="I75" s="131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9"/>
      <c r="C77" s="1319"/>
      <c r="D77" s="1319"/>
      <c r="E77" s="1319"/>
      <c r="F77" s="1319"/>
      <c r="G77" s="1319"/>
      <c r="H77" s="1319"/>
      <c r="I77" s="131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c r="AS5" s="1124"/>
      <c r="AT5" s="1124"/>
      <c r="AU5" s="1124"/>
      <c r="AV5" s="1124"/>
    </row>
    <row r="6" spans="1:48" ht="18.75" x14ac:dyDescent="0.3">
      <c r="AV6" s="15"/>
    </row>
    <row r="7" spans="1:48" ht="18.75" x14ac:dyDescent="0.25">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c r="AS7" s="1128"/>
      <c r="AT7" s="1128"/>
      <c r="AU7" s="1128"/>
      <c r="AV7" s="1128"/>
    </row>
    <row r="8" spans="1:48" ht="18.75" x14ac:dyDescent="0.25">
      <c r="A8" s="1128"/>
      <c r="B8" s="1128"/>
      <c r="C8" s="1128"/>
      <c r="D8" s="1128"/>
      <c r="E8" s="1128"/>
      <c r="F8" s="1128"/>
      <c r="G8" s="1128"/>
      <c r="H8" s="1128"/>
      <c r="I8" s="1128"/>
      <c r="J8" s="1128"/>
      <c r="K8" s="1128"/>
      <c r="L8" s="1128"/>
      <c r="M8" s="1128"/>
      <c r="N8" s="1128"/>
      <c r="O8" s="1128"/>
      <c r="P8" s="1128"/>
      <c r="Q8" s="1128"/>
      <c r="R8" s="1128"/>
      <c r="S8" s="1128"/>
      <c r="T8" s="1128"/>
      <c r="U8" s="1128"/>
      <c r="V8" s="1128"/>
      <c r="W8" s="1128"/>
      <c r="X8" s="1128"/>
      <c r="Y8" s="1128"/>
      <c r="Z8" s="1128"/>
      <c r="AA8" s="1128"/>
      <c r="AB8" s="1128"/>
      <c r="AC8" s="1128"/>
      <c r="AD8" s="1128"/>
      <c r="AE8" s="1128"/>
      <c r="AF8" s="1128"/>
      <c r="AG8" s="1128"/>
      <c r="AH8" s="1128"/>
      <c r="AI8" s="1128"/>
      <c r="AJ8" s="1128"/>
      <c r="AK8" s="1128"/>
      <c r="AL8" s="1128"/>
      <c r="AM8" s="1128"/>
      <c r="AN8" s="1128"/>
      <c r="AO8" s="1128"/>
      <c r="AP8" s="1128"/>
      <c r="AQ8" s="1128"/>
      <c r="AR8" s="1128"/>
      <c r="AS8" s="1128"/>
      <c r="AT8" s="1128"/>
      <c r="AU8" s="1128"/>
      <c r="AV8" s="1128"/>
    </row>
    <row r="9" spans="1:48" x14ac:dyDescent="0.25">
      <c r="A9" s="1225" t="s">
        <v>8</v>
      </c>
      <c r="B9" s="1225"/>
      <c r="C9" s="1225"/>
      <c r="D9" s="1225"/>
      <c r="E9" s="1225"/>
      <c r="F9" s="1225"/>
      <c r="G9" s="1225"/>
      <c r="H9" s="1225"/>
      <c r="I9" s="1225"/>
      <c r="J9" s="1225"/>
      <c r="K9" s="1225"/>
      <c r="L9" s="1225"/>
      <c r="M9" s="1225"/>
      <c r="N9" s="1225"/>
      <c r="O9" s="1225"/>
      <c r="P9" s="1225"/>
      <c r="Q9" s="1225"/>
      <c r="R9" s="1225"/>
      <c r="S9" s="1225"/>
      <c r="T9" s="1225"/>
      <c r="U9" s="1225"/>
      <c r="V9" s="1225"/>
      <c r="W9" s="1225"/>
      <c r="X9" s="1225"/>
      <c r="Y9" s="1225"/>
      <c r="Z9" s="1225"/>
      <c r="AA9" s="1225"/>
      <c r="AB9" s="1225"/>
      <c r="AC9" s="1225"/>
      <c r="AD9" s="1225"/>
      <c r="AE9" s="1225"/>
      <c r="AF9" s="1225"/>
      <c r="AG9" s="1225"/>
      <c r="AH9" s="1225"/>
      <c r="AI9" s="1225"/>
      <c r="AJ9" s="1225"/>
      <c r="AK9" s="1225"/>
      <c r="AL9" s="1225"/>
      <c r="AM9" s="1225"/>
      <c r="AN9" s="1225"/>
      <c r="AO9" s="1225"/>
      <c r="AP9" s="1225"/>
      <c r="AQ9" s="1225"/>
      <c r="AR9" s="1225"/>
      <c r="AS9" s="1225"/>
      <c r="AT9" s="1225"/>
      <c r="AU9" s="1225"/>
      <c r="AV9" s="1225"/>
    </row>
    <row r="10" spans="1:48" ht="15.75" x14ac:dyDescent="0.25">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c r="AS10" s="1125"/>
      <c r="AT10" s="1125"/>
      <c r="AU10" s="1125"/>
      <c r="AV10" s="1125"/>
    </row>
    <row r="11" spans="1:48" ht="18.75" x14ac:dyDescent="0.25">
      <c r="A11" s="1128"/>
      <c r="B11" s="1128"/>
      <c r="C11" s="1128"/>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c r="AU11" s="1128"/>
      <c r="AV11" s="1128"/>
    </row>
    <row r="12" spans="1:48" x14ac:dyDescent="0.25">
      <c r="A12" s="1225" t="s">
        <v>8</v>
      </c>
      <c r="B12" s="1225"/>
      <c r="C12" s="1225"/>
      <c r="D12" s="1225"/>
      <c r="E12" s="1225"/>
      <c r="F12" s="1225"/>
      <c r="G12" s="1225"/>
      <c r="H12" s="1225"/>
      <c r="I12" s="1225"/>
      <c r="J12" s="1225"/>
      <c r="K12" s="1225"/>
      <c r="L12" s="1225"/>
      <c r="M12" s="1225"/>
      <c r="N12" s="1225"/>
      <c r="O12" s="1225"/>
      <c r="P12" s="1225"/>
      <c r="Q12" s="1225"/>
      <c r="R12" s="1225"/>
      <c r="S12" s="1225"/>
      <c r="T12" s="1225"/>
      <c r="U12" s="1225"/>
      <c r="V12" s="1225"/>
      <c r="W12" s="1225"/>
      <c r="X12" s="1225"/>
      <c r="Y12" s="1225"/>
      <c r="Z12" s="1225"/>
      <c r="AA12" s="1225"/>
      <c r="AB12" s="1225"/>
      <c r="AC12" s="1225"/>
      <c r="AD12" s="1225"/>
      <c r="AE12" s="1225"/>
      <c r="AF12" s="1225"/>
      <c r="AG12" s="1225"/>
      <c r="AH12" s="1225"/>
      <c r="AI12" s="1225"/>
      <c r="AJ12" s="1225"/>
      <c r="AK12" s="1225"/>
      <c r="AL12" s="1225"/>
      <c r="AM12" s="1225"/>
      <c r="AN12" s="1225"/>
      <c r="AO12" s="1225"/>
      <c r="AP12" s="1225"/>
      <c r="AQ12" s="1225"/>
      <c r="AR12" s="1225"/>
      <c r="AS12" s="1225"/>
      <c r="AT12" s="1225"/>
      <c r="AU12" s="1225"/>
      <c r="AV12" s="1225"/>
    </row>
    <row r="13" spans="1:48" ht="15.75" x14ac:dyDescent="0.25">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c r="AS13" s="1125"/>
      <c r="AT13" s="1125"/>
      <c r="AU13" s="1125"/>
      <c r="AV13" s="1125"/>
    </row>
    <row r="14" spans="1:48" ht="18.75" x14ac:dyDescent="0.25">
      <c r="A14" s="1142"/>
      <c r="B14" s="1142"/>
      <c r="C14" s="1142"/>
      <c r="D14" s="1142"/>
      <c r="E14" s="1142"/>
      <c r="F14" s="1142"/>
      <c r="G14" s="1142"/>
      <c r="H14" s="1142"/>
      <c r="I14" s="1142"/>
      <c r="J14" s="1142"/>
      <c r="K14" s="1142"/>
      <c r="L14" s="1142"/>
      <c r="M14" s="1142"/>
      <c r="N14" s="1142"/>
      <c r="O14" s="1142"/>
      <c r="P14" s="1142"/>
      <c r="Q14" s="1142"/>
      <c r="R14" s="1142"/>
      <c r="S14" s="1142"/>
      <c r="T14" s="1142"/>
      <c r="U14" s="1142"/>
      <c r="V14" s="1142"/>
      <c r="W14" s="1142"/>
      <c r="X14" s="1142"/>
      <c r="Y14" s="1142"/>
      <c r="Z14" s="1142"/>
      <c r="AA14" s="1142"/>
      <c r="AB14" s="1142"/>
      <c r="AC14" s="1142"/>
      <c r="AD14" s="1142"/>
      <c r="AE14" s="1142"/>
      <c r="AF14" s="1142"/>
      <c r="AG14" s="1142"/>
      <c r="AH14" s="1142"/>
      <c r="AI14" s="1142"/>
      <c r="AJ14" s="1142"/>
      <c r="AK14" s="1142"/>
      <c r="AL14" s="1142"/>
      <c r="AM14" s="1142"/>
      <c r="AN14" s="1142"/>
      <c r="AO14" s="1142"/>
      <c r="AP14" s="1142"/>
      <c r="AQ14" s="1142"/>
      <c r="AR14" s="1142"/>
      <c r="AS14" s="1142"/>
      <c r="AT14" s="1142"/>
      <c r="AU14" s="1142"/>
      <c r="AV14" s="1142"/>
    </row>
    <row r="15" spans="1:48" x14ac:dyDescent="0.25">
      <c r="A15" s="1225" t="s">
        <v>8</v>
      </c>
      <c r="B15" s="1225"/>
      <c r="C15" s="1225"/>
      <c r="D15" s="1225"/>
      <c r="E15" s="1225"/>
      <c r="F15" s="1225"/>
      <c r="G15" s="1225"/>
      <c r="H15" s="1225"/>
      <c r="I15" s="1225"/>
      <c r="J15" s="1225"/>
      <c r="K15" s="1225"/>
      <c r="L15" s="1225"/>
      <c r="M15" s="1225"/>
      <c r="N15" s="1225"/>
      <c r="O15" s="1225"/>
      <c r="P15" s="1225"/>
      <c r="Q15" s="1225"/>
      <c r="R15" s="1225"/>
      <c r="S15" s="1225"/>
      <c r="T15" s="1225"/>
      <c r="U15" s="1225"/>
      <c r="V15" s="1225"/>
      <c r="W15" s="1225"/>
      <c r="X15" s="1225"/>
      <c r="Y15" s="1225"/>
      <c r="Z15" s="1225"/>
      <c r="AA15" s="1225"/>
      <c r="AB15" s="1225"/>
      <c r="AC15" s="1225"/>
      <c r="AD15" s="1225"/>
      <c r="AE15" s="1225"/>
      <c r="AF15" s="1225"/>
      <c r="AG15" s="1225"/>
      <c r="AH15" s="1225"/>
      <c r="AI15" s="1225"/>
      <c r="AJ15" s="1225"/>
      <c r="AK15" s="1225"/>
      <c r="AL15" s="1225"/>
      <c r="AM15" s="1225"/>
      <c r="AN15" s="1225"/>
      <c r="AO15" s="1225"/>
      <c r="AP15" s="1225"/>
      <c r="AQ15" s="1225"/>
      <c r="AR15" s="1225"/>
      <c r="AS15" s="1225"/>
      <c r="AT15" s="1225"/>
      <c r="AU15" s="1225"/>
      <c r="AV15" s="1225"/>
    </row>
    <row r="16" spans="1:48" ht="15.75" x14ac:dyDescent="0.25">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c r="AS16" s="1125"/>
      <c r="AT16" s="1125"/>
      <c r="AU16" s="1125"/>
      <c r="AV16" s="1125"/>
    </row>
    <row r="17" spans="1:48" x14ac:dyDescent="0.25">
      <c r="A17" s="1176"/>
      <c r="B17" s="1176"/>
      <c r="C17" s="1176"/>
      <c r="D17" s="1176"/>
      <c r="E17" s="1176"/>
      <c r="F17" s="1176"/>
      <c r="G17" s="1176"/>
      <c r="H17" s="1176"/>
      <c r="I17" s="1176"/>
      <c r="J17" s="1176"/>
      <c r="K17" s="1176"/>
      <c r="L17" s="1176"/>
      <c r="M17" s="1176"/>
      <c r="N17" s="1176"/>
      <c r="O17" s="1176"/>
      <c r="P17" s="1176"/>
      <c r="Q17" s="1176"/>
      <c r="R17" s="1176"/>
      <c r="S17" s="1176"/>
      <c r="T17" s="1176"/>
      <c r="U17" s="1176"/>
      <c r="V17" s="1176"/>
      <c r="W17" s="1176"/>
      <c r="X17" s="1176"/>
      <c r="Y17" s="1176"/>
      <c r="Z17" s="1176"/>
      <c r="AA17" s="1176"/>
      <c r="AB17" s="1176"/>
      <c r="AC17" s="1176"/>
      <c r="AD17" s="1176"/>
      <c r="AE17" s="1176"/>
      <c r="AF17" s="1176"/>
      <c r="AG17" s="1176"/>
      <c r="AH17" s="1176"/>
      <c r="AI17" s="1176"/>
      <c r="AJ17" s="1176"/>
      <c r="AK17" s="1176"/>
      <c r="AL17" s="1176"/>
      <c r="AM17" s="1176"/>
      <c r="AN17" s="1176"/>
      <c r="AO17" s="1176"/>
      <c r="AP17" s="1176"/>
      <c r="AQ17" s="1176"/>
      <c r="AR17" s="1176"/>
      <c r="AS17" s="1176"/>
      <c r="AT17" s="1176"/>
      <c r="AU17" s="1176"/>
      <c r="AV17" s="1176"/>
    </row>
    <row r="18" spans="1:48" ht="14.25" customHeight="1" x14ac:dyDescent="0.25">
      <c r="A18" s="1176"/>
      <c r="B18" s="1176"/>
      <c r="C18" s="1176"/>
      <c r="D18" s="1176"/>
      <c r="E18" s="1176"/>
      <c r="F18" s="1176"/>
      <c r="G18" s="1176"/>
      <c r="H18" s="1176"/>
      <c r="I18" s="1176"/>
      <c r="J18" s="1176"/>
      <c r="K18" s="1176"/>
      <c r="L18" s="1176"/>
      <c r="M18" s="1176"/>
      <c r="N18" s="1176"/>
      <c r="O18" s="1176"/>
      <c r="P18" s="1176"/>
      <c r="Q18" s="1176"/>
      <c r="R18" s="1176"/>
      <c r="S18" s="1176"/>
      <c r="T18" s="1176"/>
      <c r="U18" s="1176"/>
      <c r="V18" s="1176"/>
      <c r="W18" s="1176"/>
      <c r="X18" s="1176"/>
      <c r="Y18" s="1176"/>
      <c r="Z18" s="1176"/>
      <c r="AA18" s="1176"/>
      <c r="AB18" s="1176"/>
      <c r="AC18" s="1176"/>
      <c r="AD18" s="1176"/>
      <c r="AE18" s="1176"/>
      <c r="AF18" s="1176"/>
      <c r="AG18" s="1176"/>
      <c r="AH18" s="1176"/>
      <c r="AI18" s="1176"/>
      <c r="AJ18" s="1176"/>
      <c r="AK18" s="1176"/>
      <c r="AL18" s="1176"/>
      <c r="AM18" s="1176"/>
      <c r="AN18" s="1176"/>
      <c r="AO18" s="1176"/>
      <c r="AP18" s="1176"/>
      <c r="AQ18" s="1176"/>
      <c r="AR18" s="1176"/>
      <c r="AS18" s="1176"/>
      <c r="AT18" s="1176"/>
      <c r="AU18" s="1176"/>
      <c r="AV18" s="1176"/>
    </row>
    <row r="19" spans="1:48" x14ac:dyDescent="0.25">
      <c r="A19" s="1176"/>
      <c r="B19" s="1176"/>
      <c r="C19" s="1176"/>
      <c r="D19" s="1176"/>
      <c r="E19" s="1176"/>
      <c r="F19" s="1176"/>
      <c r="G19" s="1176"/>
      <c r="H19" s="1176"/>
      <c r="I19" s="1176"/>
      <c r="J19" s="1176"/>
      <c r="K19" s="1176"/>
      <c r="L19" s="1176"/>
      <c r="M19" s="1176"/>
      <c r="N19" s="1176"/>
      <c r="O19" s="1176"/>
      <c r="P19" s="1176"/>
      <c r="Q19" s="1176"/>
      <c r="R19" s="1176"/>
      <c r="S19" s="1176"/>
      <c r="T19" s="1176"/>
      <c r="U19" s="1176"/>
      <c r="V19" s="1176"/>
      <c r="W19" s="1176"/>
      <c r="X19" s="1176"/>
      <c r="Y19" s="1176"/>
      <c r="Z19" s="1176"/>
      <c r="AA19" s="1176"/>
      <c r="AB19" s="1176"/>
      <c r="AC19" s="1176"/>
      <c r="AD19" s="1176"/>
      <c r="AE19" s="1176"/>
      <c r="AF19" s="1176"/>
      <c r="AG19" s="1176"/>
      <c r="AH19" s="1176"/>
      <c r="AI19" s="1176"/>
      <c r="AJ19" s="1176"/>
      <c r="AK19" s="1176"/>
      <c r="AL19" s="1176"/>
      <c r="AM19" s="1176"/>
      <c r="AN19" s="1176"/>
      <c r="AO19" s="1176"/>
      <c r="AP19" s="1176"/>
      <c r="AQ19" s="1176"/>
      <c r="AR19" s="1176"/>
      <c r="AS19" s="1176"/>
      <c r="AT19" s="1176"/>
      <c r="AU19" s="1176"/>
      <c r="AV19" s="1176"/>
    </row>
    <row r="20" spans="1:48" s="26" customFormat="1" x14ac:dyDescent="0.25">
      <c r="A20" s="1177"/>
      <c r="B20" s="1177"/>
      <c r="C20" s="1177"/>
      <c r="D20" s="1177"/>
      <c r="E20" s="1177"/>
      <c r="F20" s="1177"/>
      <c r="G20" s="1177"/>
      <c r="H20" s="1177"/>
      <c r="I20" s="1177"/>
      <c r="J20" s="1177"/>
      <c r="K20" s="1177"/>
      <c r="L20" s="1177"/>
      <c r="M20" s="1177"/>
      <c r="N20" s="1177"/>
      <c r="O20" s="1177"/>
      <c r="P20" s="1177"/>
      <c r="Q20" s="1177"/>
      <c r="R20" s="1177"/>
      <c r="S20" s="1177"/>
      <c r="T20" s="1177"/>
      <c r="U20" s="1177"/>
      <c r="V20" s="1177"/>
      <c r="W20" s="1177"/>
      <c r="X20" s="1177"/>
      <c r="Y20" s="1177"/>
      <c r="Z20" s="1177"/>
      <c r="AA20" s="1177"/>
      <c r="AB20" s="1177"/>
      <c r="AC20" s="1177"/>
      <c r="AD20" s="1177"/>
      <c r="AE20" s="1177"/>
      <c r="AF20" s="1177"/>
      <c r="AG20" s="1177"/>
      <c r="AH20" s="1177"/>
      <c r="AI20" s="1177"/>
      <c r="AJ20" s="1177"/>
      <c r="AK20" s="1177"/>
      <c r="AL20" s="1177"/>
      <c r="AM20" s="1177"/>
      <c r="AN20" s="1177"/>
      <c r="AO20" s="1177"/>
      <c r="AP20" s="1177"/>
      <c r="AQ20" s="1177"/>
      <c r="AR20" s="1177"/>
      <c r="AS20" s="1177"/>
      <c r="AT20" s="1177"/>
      <c r="AU20" s="1177"/>
      <c r="AV20" s="1177"/>
    </row>
    <row r="21" spans="1:48" s="26" customFormat="1" x14ac:dyDescent="0.25">
      <c r="A21" s="1322" t="s">
        <v>471</v>
      </c>
      <c r="B21" s="1322"/>
      <c r="C21" s="1322"/>
      <c r="D21" s="1322"/>
      <c r="E21" s="1322"/>
      <c r="F21" s="1322"/>
      <c r="G21" s="1322"/>
      <c r="H21" s="1322"/>
      <c r="I21" s="1322"/>
      <c r="J21" s="1322"/>
      <c r="K21" s="1322"/>
      <c r="L21" s="1322"/>
      <c r="M21" s="1322"/>
      <c r="N21" s="1322"/>
      <c r="O21" s="1322"/>
      <c r="P21" s="1322"/>
      <c r="Q21" s="1322"/>
      <c r="R21" s="1322"/>
      <c r="S21" s="1322"/>
      <c r="T21" s="1322"/>
      <c r="U21" s="1322"/>
      <c r="V21" s="1322"/>
      <c r="W21" s="1322"/>
      <c r="X21" s="1322"/>
      <c r="Y21" s="1322"/>
      <c r="Z21" s="1322"/>
      <c r="AA21" s="1322"/>
      <c r="AB21" s="1322"/>
      <c r="AC21" s="1322"/>
      <c r="AD21" s="1322"/>
      <c r="AE21" s="1322"/>
      <c r="AF21" s="1322"/>
      <c r="AG21" s="1322"/>
      <c r="AH21" s="1322"/>
      <c r="AI21" s="1322"/>
      <c r="AJ21" s="1322"/>
      <c r="AK21" s="1322"/>
      <c r="AL21" s="1322"/>
      <c r="AM21" s="1322"/>
      <c r="AN21" s="1322"/>
      <c r="AO21" s="1322"/>
      <c r="AP21" s="1322"/>
      <c r="AQ21" s="1322"/>
      <c r="AR21" s="1322"/>
      <c r="AS21" s="1322"/>
      <c r="AT21" s="1322"/>
      <c r="AU21" s="1322"/>
      <c r="AV21" s="1322"/>
    </row>
    <row r="22" spans="1:48" s="26" customFormat="1" ht="58.5" customHeight="1" x14ac:dyDescent="0.25">
      <c r="A22" s="1323" t="s">
        <v>54</v>
      </c>
      <c r="B22" s="1326" t="s">
        <v>26</v>
      </c>
      <c r="C22" s="1323" t="s">
        <v>53</v>
      </c>
      <c r="D22" s="1323" t="s">
        <v>52</v>
      </c>
      <c r="E22" s="1329" t="s">
        <v>478</v>
      </c>
      <c r="F22" s="1330"/>
      <c r="G22" s="1330"/>
      <c r="H22" s="1330"/>
      <c r="I22" s="1330"/>
      <c r="J22" s="1330"/>
      <c r="K22" s="1330"/>
      <c r="L22" s="1331"/>
      <c r="M22" s="1323" t="s">
        <v>51</v>
      </c>
      <c r="N22" s="1323" t="s">
        <v>50</v>
      </c>
      <c r="O22" s="1323" t="s">
        <v>49</v>
      </c>
      <c r="P22" s="1332" t="s">
        <v>250</v>
      </c>
      <c r="Q22" s="1332" t="s">
        <v>48</v>
      </c>
      <c r="R22" s="1332" t="s">
        <v>47</v>
      </c>
      <c r="S22" s="1332" t="s">
        <v>46</v>
      </c>
      <c r="T22" s="1332"/>
      <c r="U22" s="1333" t="s">
        <v>45</v>
      </c>
      <c r="V22" s="1333" t="s">
        <v>44</v>
      </c>
      <c r="W22" s="1332" t="s">
        <v>43</v>
      </c>
      <c r="X22" s="1332" t="s">
        <v>42</v>
      </c>
      <c r="Y22" s="1332" t="s">
        <v>41</v>
      </c>
      <c r="Z22" s="1346" t="s">
        <v>40</v>
      </c>
      <c r="AA22" s="1332" t="s">
        <v>39</v>
      </c>
      <c r="AB22" s="1332" t="s">
        <v>38</v>
      </c>
      <c r="AC22" s="1332" t="s">
        <v>37</v>
      </c>
      <c r="AD22" s="1332" t="s">
        <v>36</v>
      </c>
      <c r="AE22" s="1332" t="s">
        <v>35</v>
      </c>
      <c r="AF22" s="1332" t="s">
        <v>34</v>
      </c>
      <c r="AG22" s="1332"/>
      <c r="AH22" s="1332"/>
      <c r="AI22" s="1332"/>
      <c r="AJ22" s="1332"/>
      <c r="AK22" s="1332"/>
      <c r="AL22" s="1332" t="s">
        <v>33</v>
      </c>
      <c r="AM22" s="1332"/>
      <c r="AN22" s="1332"/>
      <c r="AO22" s="1332"/>
      <c r="AP22" s="1332" t="s">
        <v>32</v>
      </c>
      <c r="AQ22" s="1332"/>
      <c r="AR22" s="1332" t="s">
        <v>31</v>
      </c>
      <c r="AS22" s="1332" t="s">
        <v>30</v>
      </c>
      <c r="AT22" s="1332" t="s">
        <v>29</v>
      </c>
      <c r="AU22" s="1332" t="s">
        <v>28</v>
      </c>
      <c r="AV22" s="1336" t="s">
        <v>27</v>
      </c>
    </row>
    <row r="23" spans="1:48" s="26" customFormat="1" ht="64.5" customHeight="1" x14ac:dyDescent="0.25">
      <c r="A23" s="1324"/>
      <c r="B23" s="1327"/>
      <c r="C23" s="1324"/>
      <c r="D23" s="1324"/>
      <c r="E23" s="1338" t="s">
        <v>25</v>
      </c>
      <c r="F23" s="1340" t="s">
        <v>137</v>
      </c>
      <c r="G23" s="1340" t="s">
        <v>136</v>
      </c>
      <c r="H23" s="1340" t="s">
        <v>135</v>
      </c>
      <c r="I23" s="1344" t="s">
        <v>392</v>
      </c>
      <c r="J23" s="1344" t="s">
        <v>393</v>
      </c>
      <c r="K23" s="1344" t="s">
        <v>394</v>
      </c>
      <c r="L23" s="1340" t="s">
        <v>82</v>
      </c>
      <c r="M23" s="1324"/>
      <c r="N23" s="1324"/>
      <c r="O23" s="1324"/>
      <c r="P23" s="1332"/>
      <c r="Q23" s="1332"/>
      <c r="R23" s="1332"/>
      <c r="S23" s="1342" t="s">
        <v>3</v>
      </c>
      <c r="T23" s="1342" t="s">
        <v>13</v>
      </c>
      <c r="U23" s="1333"/>
      <c r="V23" s="1333"/>
      <c r="W23" s="1332"/>
      <c r="X23" s="1332"/>
      <c r="Y23" s="1332"/>
      <c r="Z23" s="1332"/>
      <c r="AA23" s="1332"/>
      <c r="AB23" s="1332"/>
      <c r="AC23" s="1332"/>
      <c r="AD23" s="1332"/>
      <c r="AE23" s="1332"/>
      <c r="AF23" s="1332" t="s">
        <v>24</v>
      </c>
      <c r="AG23" s="1332"/>
      <c r="AH23" s="1332" t="s">
        <v>23</v>
      </c>
      <c r="AI23" s="1332"/>
      <c r="AJ23" s="1323" t="s">
        <v>22</v>
      </c>
      <c r="AK23" s="1323" t="s">
        <v>21</v>
      </c>
      <c r="AL23" s="1323" t="s">
        <v>20</v>
      </c>
      <c r="AM23" s="1323" t="s">
        <v>19</v>
      </c>
      <c r="AN23" s="1323" t="s">
        <v>18</v>
      </c>
      <c r="AO23" s="1323" t="s">
        <v>17</v>
      </c>
      <c r="AP23" s="1323" t="s">
        <v>16</v>
      </c>
      <c r="AQ23" s="1334" t="s">
        <v>13</v>
      </c>
      <c r="AR23" s="1332"/>
      <c r="AS23" s="1332"/>
      <c r="AT23" s="1332"/>
      <c r="AU23" s="1332"/>
      <c r="AV23" s="1337"/>
    </row>
    <row r="24" spans="1:48" s="26" customFormat="1" ht="96.75" customHeight="1" x14ac:dyDescent="0.25">
      <c r="A24" s="1325"/>
      <c r="B24" s="1328"/>
      <c r="C24" s="1325"/>
      <c r="D24" s="1325"/>
      <c r="E24" s="1339"/>
      <c r="F24" s="1341"/>
      <c r="G24" s="1341"/>
      <c r="H24" s="1341"/>
      <c r="I24" s="1345"/>
      <c r="J24" s="1345"/>
      <c r="K24" s="1345"/>
      <c r="L24" s="1341"/>
      <c r="M24" s="1325"/>
      <c r="N24" s="1325"/>
      <c r="O24" s="1325"/>
      <c r="P24" s="1332"/>
      <c r="Q24" s="1332"/>
      <c r="R24" s="1332"/>
      <c r="S24" s="1343"/>
      <c r="T24" s="1343"/>
      <c r="U24" s="1333"/>
      <c r="V24" s="1333"/>
      <c r="W24" s="1332"/>
      <c r="X24" s="1332"/>
      <c r="Y24" s="1332"/>
      <c r="Z24" s="1332"/>
      <c r="AA24" s="1332"/>
      <c r="AB24" s="1332"/>
      <c r="AC24" s="1332"/>
      <c r="AD24" s="1332"/>
      <c r="AE24" s="1332"/>
      <c r="AF24" s="195" t="s">
        <v>15</v>
      </c>
      <c r="AG24" s="195" t="s">
        <v>14</v>
      </c>
      <c r="AH24" s="196" t="s">
        <v>3</v>
      </c>
      <c r="AI24" s="196" t="s">
        <v>13</v>
      </c>
      <c r="AJ24" s="1325"/>
      <c r="AK24" s="1325"/>
      <c r="AL24" s="1325"/>
      <c r="AM24" s="1325"/>
      <c r="AN24" s="1325"/>
      <c r="AO24" s="1325"/>
      <c r="AP24" s="1325"/>
      <c r="AQ24" s="1335"/>
      <c r="AR24" s="1332"/>
      <c r="AS24" s="1332"/>
      <c r="AT24" s="1332"/>
      <c r="AU24" s="1332"/>
      <c r="AV24" s="1337"/>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47" t="s">
        <v>327</v>
      </c>
      <c r="B5" s="1347"/>
      <c r="C5" s="95"/>
      <c r="D5" s="95"/>
      <c r="E5" s="95"/>
      <c r="F5" s="95"/>
      <c r="G5" s="95"/>
      <c r="H5" s="95"/>
    </row>
    <row r="6" spans="1:8" ht="18.75" x14ac:dyDescent="0.3">
      <c r="A6" s="200"/>
      <c r="B6" s="200"/>
      <c r="C6" s="200"/>
      <c r="D6" s="200"/>
      <c r="E6" s="200"/>
      <c r="F6" s="200"/>
      <c r="G6" s="200"/>
      <c r="H6" s="200"/>
    </row>
    <row r="7" spans="1:8" ht="18.75" x14ac:dyDescent="0.25">
      <c r="A7" s="1128" t="s">
        <v>11</v>
      </c>
      <c r="B7" s="1128"/>
      <c r="C7" s="199"/>
      <c r="D7" s="199"/>
      <c r="E7" s="199"/>
      <c r="F7" s="199"/>
      <c r="G7" s="199"/>
      <c r="H7" s="199"/>
    </row>
    <row r="8" spans="1:8" ht="18.75" x14ac:dyDescent="0.25">
      <c r="A8" s="199"/>
      <c r="B8" s="199"/>
      <c r="C8" s="199"/>
      <c r="D8" s="199"/>
      <c r="E8" s="199"/>
      <c r="F8" s="199"/>
      <c r="G8" s="199"/>
      <c r="H8" s="199"/>
    </row>
    <row r="9" spans="1:8" x14ac:dyDescent="0.25">
      <c r="A9" s="1225" t="s">
        <v>8</v>
      </c>
      <c r="B9" s="1225"/>
      <c r="C9" s="197"/>
      <c r="D9" s="197"/>
      <c r="E9" s="197"/>
      <c r="F9" s="197"/>
      <c r="G9" s="197"/>
      <c r="H9" s="197"/>
    </row>
    <row r="10" spans="1:8" x14ac:dyDescent="0.25">
      <c r="A10" s="1125" t="s">
        <v>10</v>
      </c>
      <c r="B10" s="1125"/>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5" t="s">
        <v>8</v>
      </c>
      <c r="B12" s="1225"/>
      <c r="C12" s="197"/>
      <c r="D12" s="197"/>
      <c r="E12" s="197"/>
      <c r="F12" s="197"/>
      <c r="G12" s="197"/>
      <c r="H12" s="197"/>
    </row>
    <row r="13" spans="1:8" x14ac:dyDescent="0.25">
      <c r="A13" s="1125" t="s">
        <v>9</v>
      </c>
      <c r="B13" s="1125"/>
      <c r="C13" s="198"/>
      <c r="D13" s="198"/>
      <c r="E13" s="198"/>
      <c r="F13" s="198"/>
      <c r="G13" s="198"/>
      <c r="H13" s="198"/>
    </row>
    <row r="14" spans="1:8" ht="18.75" x14ac:dyDescent="0.25">
      <c r="A14" s="11"/>
      <c r="B14" s="11"/>
      <c r="C14" s="11"/>
      <c r="D14" s="11"/>
      <c r="E14" s="11"/>
      <c r="F14" s="11"/>
      <c r="G14" s="11"/>
      <c r="H14" s="11"/>
    </row>
    <row r="15" spans="1:8" x14ac:dyDescent="0.25">
      <c r="A15" s="1225" t="s">
        <v>8</v>
      </c>
      <c r="B15" s="1225"/>
      <c r="C15" s="197"/>
      <c r="D15" s="197"/>
      <c r="E15" s="197"/>
      <c r="F15" s="197"/>
      <c r="G15" s="197"/>
      <c r="H15" s="197"/>
    </row>
    <row r="16" spans="1:8" x14ac:dyDescent="0.25">
      <c r="A16" s="1125" t="s">
        <v>7</v>
      </c>
      <c r="B16" s="1125"/>
      <c r="C16" s="198"/>
      <c r="D16" s="198"/>
      <c r="E16" s="198"/>
      <c r="F16" s="198"/>
      <c r="G16" s="198"/>
      <c r="H16" s="198"/>
    </row>
    <row r="17" spans="1:2" x14ac:dyDescent="0.25">
      <c r="B17" s="166"/>
    </row>
    <row r="18" spans="1:2" ht="33.75" customHeight="1" x14ac:dyDescent="0.25">
      <c r="A18" s="1351" t="s">
        <v>472</v>
      </c>
      <c r="B18" s="1352"/>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8" t="s">
        <v>364</v>
      </c>
    </row>
    <row r="57" spans="1:2" x14ac:dyDescent="0.25">
      <c r="A57" s="178" t="s">
        <v>365</v>
      </c>
      <c r="B57" s="1349"/>
    </row>
    <row r="58" spans="1:2" x14ac:dyDescent="0.25">
      <c r="A58" s="178" t="s">
        <v>366</v>
      </c>
      <c r="B58" s="1349"/>
    </row>
    <row r="59" spans="1:2" x14ac:dyDescent="0.25">
      <c r="A59" s="178" t="s">
        <v>367</v>
      </c>
      <c r="B59" s="1349"/>
    </row>
    <row r="60" spans="1:2" x14ac:dyDescent="0.25">
      <c r="A60" s="178" t="s">
        <v>368</v>
      </c>
      <c r="B60" s="1349"/>
    </row>
    <row r="61" spans="1:2" ht="16.5" thickBot="1" x14ac:dyDescent="0.3">
      <c r="A61" s="179" t="s">
        <v>369</v>
      </c>
      <c r="B61" s="1350"/>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8" t="s">
        <v>383</v>
      </c>
    </row>
    <row r="74" spans="1:2" x14ac:dyDescent="0.25">
      <c r="A74" s="178" t="s">
        <v>384</v>
      </c>
      <c r="B74" s="1349"/>
    </row>
    <row r="75" spans="1:2" x14ac:dyDescent="0.25">
      <c r="A75" s="178" t="s">
        <v>385</v>
      </c>
      <c r="B75" s="1349"/>
    </row>
    <row r="76" spans="1:2" x14ac:dyDescent="0.25">
      <c r="A76" s="178" t="s">
        <v>386</v>
      </c>
      <c r="B76" s="1349"/>
    </row>
    <row r="77" spans="1:2" x14ac:dyDescent="0.25">
      <c r="A77" s="178" t="s">
        <v>387</v>
      </c>
      <c r="B77" s="1349"/>
    </row>
    <row r="78" spans="1:2" ht="16.5" thickBot="1" x14ac:dyDescent="0.3">
      <c r="A78" s="188" t="s">
        <v>388</v>
      </c>
      <c r="B78" s="1350"/>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I4" sqref="I4"/>
    </sheetView>
  </sheetViews>
  <sheetFormatPr defaultRowHeight="15.75" x14ac:dyDescent="0.25"/>
  <cols>
    <col min="1" max="1" width="3" style="75" customWidth="1"/>
    <col min="2" max="2" width="9.140625" style="764" customWidth="1"/>
    <col min="3" max="3" width="101" style="67" customWidth="1"/>
    <col min="4" max="4" width="22.85546875" style="67" customWidth="1"/>
    <col min="5" max="6" width="18.7109375" style="579" customWidth="1"/>
    <col min="7" max="8" width="18.7109375" style="67" customWidth="1"/>
    <col min="9" max="12" width="18.7109375" style="724"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1121</v>
      </c>
      <c r="C1" s="97" t="s">
        <v>1122</v>
      </c>
      <c r="D1" s="97" t="s">
        <v>1123</v>
      </c>
      <c r="E1" s="97" t="s">
        <v>1124</v>
      </c>
      <c r="F1" s="97" t="s">
        <v>1125</v>
      </c>
      <c r="G1" s="97" t="s">
        <v>1126</v>
      </c>
      <c r="H1" s="97" t="s">
        <v>1127</v>
      </c>
      <c r="I1" s="663" t="s">
        <v>177</v>
      </c>
      <c r="J1" s="663" t="s">
        <v>175</v>
      </c>
      <c r="K1" s="663" t="s">
        <v>173</v>
      </c>
      <c r="L1" s="663" t="s">
        <v>171</v>
      </c>
    </row>
    <row r="2" spans="1:22" ht="18.75" x14ac:dyDescent="0.3">
      <c r="A2" s="664"/>
      <c r="B2" s="1110" t="s">
        <v>1070</v>
      </c>
      <c r="C2" s="1111"/>
      <c r="D2" s="1111"/>
      <c r="E2" s="1111"/>
      <c r="F2" s="1111"/>
      <c r="G2" s="1111"/>
      <c r="H2" s="1111"/>
      <c r="I2" s="1111"/>
      <c r="J2" s="1111"/>
      <c r="K2" s="1111"/>
      <c r="L2" s="1112"/>
    </row>
    <row r="3" spans="1:22" s="669" customFormat="1" ht="179.25" customHeight="1" x14ac:dyDescent="0.25">
      <c r="A3" s="665"/>
      <c r="B3" s="666">
        <v>1</v>
      </c>
      <c r="C3" s="667" t="s">
        <v>826</v>
      </c>
      <c r="D3" s="668" t="s">
        <v>827</v>
      </c>
      <c r="E3" s="1042" t="s">
        <v>1128</v>
      </c>
      <c r="F3" s="1043" t="s">
        <v>1129</v>
      </c>
      <c r="G3" s="1044">
        <v>3.1772884000000001</v>
      </c>
      <c r="H3" s="1045">
        <f>ROUND(G3/1.2,8)</f>
        <v>2.64774033</v>
      </c>
      <c r="I3" s="1046">
        <v>0</v>
      </c>
      <c r="J3" s="1047">
        <f>H3-K3-L3-I3</f>
        <v>1.44507355</v>
      </c>
      <c r="K3" s="1047">
        <f>ROUND(0.68060366*1.03*1.04,8)</f>
        <v>0.72906263999999998</v>
      </c>
      <c r="L3" s="1048">
        <f>ROUND(0.44212485*1.03*1.04,8)</f>
        <v>0.47360414000000001</v>
      </c>
      <c r="P3" s="670"/>
      <c r="V3" s="671"/>
    </row>
    <row r="4" spans="1:22" s="669" customFormat="1" ht="56.25" customHeight="1" x14ac:dyDescent="0.25">
      <c r="A4" s="672"/>
      <c r="B4" s="666">
        <v>5</v>
      </c>
      <c r="C4" s="673" t="s">
        <v>828</v>
      </c>
      <c r="D4" s="674" t="s">
        <v>829</v>
      </c>
      <c r="E4" s="1049">
        <v>2021</v>
      </c>
      <c r="F4" s="1050">
        <v>1970</v>
      </c>
      <c r="G4" s="1044">
        <v>0.74756968999999995</v>
      </c>
      <c r="H4" s="1044">
        <f t="shared" ref="H4:H6" si="0">ROUND(G4/1.2,8)</f>
        <v>0.62297473999999997</v>
      </c>
      <c r="I4" s="1046">
        <v>0</v>
      </c>
      <c r="J4" s="1047">
        <f t="shared" ref="J4:J6" si="1">H4-K4-L4-I4</f>
        <v>9.2614669999999982E-2</v>
      </c>
      <c r="K4" s="1047">
        <f>ROUND(0.44635464*1.03*1.04,8)</f>
        <v>0.47813508999999998</v>
      </c>
      <c r="L4" s="1048">
        <f>ROUND(0.04875372*1.03*1.04,8)</f>
        <v>5.2224979999999997E-2</v>
      </c>
      <c r="P4" s="1035"/>
    </row>
    <row r="5" spans="1:22" s="676" customFormat="1" ht="129.75" customHeight="1" x14ac:dyDescent="0.25">
      <c r="A5" s="672"/>
      <c r="B5" s="666">
        <v>8</v>
      </c>
      <c r="C5" s="1005" t="s">
        <v>1130</v>
      </c>
      <c r="D5" s="674" t="s">
        <v>797</v>
      </c>
      <c r="E5" s="1049">
        <v>2021</v>
      </c>
      <c r="F5" s="1051">
        <v>1957</v>
      </c>
      <c r="G5" s="1052">
        <v>0.57416153000000003</v>
      </c>
      <c r="H5" s="1044">
        <f t="shared" si="0"/>
        <v>0.47846793999999998</v>
      </c>
      <c r="I5" s="1046">
        <v>0</v>
      </c>
      <c r="J5" s="1047">
        <f t="shared" si="1"/>
        <v>0.46246292999999999</v>
      </c>
      <c r="K5" s="1047">
        <f>ROUND(0.00315742*1.03*1.04,8)</f>
        <v>3.38223E-3</v>
      </c>
      <c r="L5" s="1048">
        <f>ROUND(0.01179512*1.03*1.039,8)</f>
        <v>1.262278E-2</v>
      </c>
    </row>
    <row r="6" spans="1:22" s="669" customFormat="1" ht="60" customHeight="1" x14ac:dyDescent="0.25">
      <c r="A6" s="672"/>
      <c r="B6" s="666">
        <v>11</v>
      </c>
      <c r="C6" s="675" t="s">
        <v>837</v>
      </c>
      <c r="D6" s="674" t="s">
        <v>838</v>
      </c>
      <c r="E6" s="1049">
        <v>2021</v>
      </c>
      <c r="F6" s="1051">
        <v>1959</v>
      </c>
      <c r="G6" s="1044">
        <v>0.79985057999999998</v>
      </c>
      <c r="H6" s="1044">
        <f t="shared" si="0"/>
        <v>0.66654215000000006</v>
      </c>
      <c r="I6" s="1046">
        <v>0</v>
      </c>
      <c r="J6" s="1047">
        <f t="shared" si="1"/>
        <v>0.66249335000000009</v>
      </c>
      <c r="K6" s="1047">
        <f>ROUND(0*1.03*1.04,8)</f>
        <v>0</v>
      </c>
      <c r="L6" s="1048">
        <f>ROUND(0.00378332*1.03*1.039,8)</f>
        <v>4.0488E-3</v>
      </c>
    </row>
    <row r="7" spans="1:22" ht="26.25" x14ac:dyDescent="0.4">
      <c r="A7" s="677"/>
      <c r="B7" s="678"/>
      <c r="C7" s="679"/>
      <c r="D7" s="679"/>
      <c r="E7" s="680"/>
      <c r="F7" s="680"/>
      <c r="G7" s="681">
        <f t="shared" ref="G7:L7" si="2">SUM(G3:G6)</f>
        <v>5.2988702000000005</v>
      </c>
      <c r="H7" s="681">
        <f t="shared" si="2"/>
        <v>4.41572516</v>
      </c>
      <c r="I7" s="681">
        <f t="shared" si="2"/>
        <v>0</v>
      </c>
      <c r="J7" s="681">
        <f t="shared" si="2"/>
        <v>2.6626444999999999</v>
      </c>
      <c r="K7" s="681">
        <f t="shared" si="2"/>
        <v>1.2105799599999998</v>
      </c>
      <c r="L7" s="681">
        <f t="shared" si="2"/>
        <v>0.54250070000000006</v>
      </c>
      <c r="P7" s="682"/>
    </row>
    <row r="8" spans="1:22" ht="20.25" x14ac:dyDescent="0.3">
      <c r="A8" s="565"/>
      <c r="B8" s="678"/>
      <c r="C8" s="683"/>
      <c r="D8" s="683"/>
      <c r="E8" s="684"/>
      <c r="F8" s="684"/>
      <c r="G8" s="683"/>
      <c r="H8" s="685">
        <v>4.3838999999999997</v>
      </c>
      <c r="I8" s="686">
        <f>H8-H7</f>
        <v>-3.1825160000000352E-2</v>
      </c>
      <c r="J8" s="687"/>
      <c r="K8" s="688"/>
      <c r="L8" s="689"/>
    </row>
    <row r="9" spans="1:22" ht="18.75" x14ac:dyDescent="0.3">
      <c r="A9" s="565"/>
      <c r="B9" s="1110" t="s">
        <v>1071</v>
      </c>
      <c r="C9" s="1111"/>
      <c r="D9" s="1111"/>
      <c r="E9" s="1111"/>
      <c r="F9" s="1111"/>
      <c r="G9" s="1111"/>
      <c r="H9" s="1111"/>
      <c r="I9" s="1111"/>
      <c r="J9" s="1111"/>
      <c r="K9" s="1111"/>
      <c r="L9" s="1112"/>
    </row>
    <row r="10" spans="1:22" s="698" customFormat="1" ht="315.75" x14ac:dyDescent="0.3">
      <c r="A10" s="690"/>
      <c r="B10" s="691">
        <v>15</v>
      </c>
      <c r="C10" s="692" t="s">
        <v>830</v>
      </c>
      <c r="D10" s="693" t="s">
        <v>831</v>
      </c>
      <c r="E10" s="694">
        <v>2022</v>
      </c>
      <c r="F10" s="694">
        <v>1965</v>
      </c>
      <c r="G10" s="695">
        <v>4.0827070699999997</v>
      </c>
      <c r="H10" s="695">
        <f>ROUND(G10/1.2,8)</f>
        <v>3.4022558900000002</v>
      </c>
      <c r="I10" s="696">
        <v>0</v>
      </c>
      <c r="J10" s="697">
        <f t="shared" ref="J10:J12" si="3">H10-K10-L10-I10</f>
        <v>1.5072204900000001</v>
      </c>
      <c r="K10" s="697">
        <f>ROUND(1.40584866*1.03*1.039,8)</f>
        <v>1.5044970600000001</v>
      </c>
      <c r="L10" s="694">
        <f>ROUND(0.36493112*1.03*1.039,8)</f>
        <v>0.39053833999999998</v>
      </c>
    </row>
    <row r="11" spans="1:22" s="698" customFormat="1" ht="109.5" customHeight="1" x14ac:dyDescent="0.25">
      <c r="A11" s="699"/>
      <c r="B11" s="694">
        <v>35</v>
      </c>
      <c r="C11" s="1004" t="s">
        <v>1131</v>
      </c>
      <c r="D11" s="700" t="s">
        <v>840</v>
      </c>
      <c r="E11" s="701" t="s">
        <v>1132</v>
      </c>
      <c r="F11" s="701" t="s">
        <v>1133</v>
      </c>
      <c r="G11" s="695">
        <v>0.36587346999999998</v>
      </c>
      <c r="H11" s="695">
        <f t="shared" ref="H11:H12" si="4">ROUND(G11/1.2,8)</f>
        <v>0.30489455999999998</v>
      </c>
      <c r="I11" s="696">
        <v>0</v>
      </c>
      <c r="J11" s="697">
        <f t="shared" si="3"/>
        <v>0.30095973999999998</v>
      </c>
      <c r="K11" s="696">
        <v>0</v>
      </c>
      <c r="L11" s="694">
        <f>ROUND(0.00367682*1.03*1.039,8)</f>
        <v>3.9348200000000003E-3</v>
      </c>
    </row>
    <row r="12" spans="1:22" s="698" customFormat="1" ht="177" customHeight="1" x14ac:dyDescent="0.25">
      <c r="A12" s="702"/>
      <c r="B12" s="694">
        <v>7</v>
      </c>
      <c r="C12" s="703" t="s">
        <v>1134</v>
      </c>
      <c r="D12" s="693" t="s">
        <v>842</v>
      </c>
      <c r="E12" s="694">
        <v>2022</v>
      </c>
      <c r="F12" s="694">
        <v>1960</v>
      </c>
      <c r="G12" s="695">
        <v>0.67924450000000003</v>
      </c>
      <c r="H12" s="695">
        <f t="shared" si="4"/>
        <v>0.56603707999999997</v>
      </c>
      <c r="I12" s="704">
        <v>0</v>
      </c>
      <c r="J12" s="705">
        <f t="shared" si="3"/>
        <v>0.54937320000000001</v>
      </c>
      <c r="K12" s="704">
        <v>0</v>
      </c>
      <c r="L12" s="706">
        <f>ROUND(0.01557125*1.03*1.039,8)</f>
        <v>1.6663879999999999E-2</v>
      </c>
    </row>
    <row r="13" spans="1:22" ht="26.25" x14ac:dyDescent="0.4">
      <c r="A13" s="677"/>
      <c r="B13" s="707"/>
      <c r="C13" s="708"/>
      <c r="D13" s="708"/>
      <c r="E13" s="709"/>
      <c r="F13" s="709"/>
      <c r="G13" s="710">
        <f>SUM(G10:G12)</f>
        <v>5.1278250400000003</v>
      </c>
      <c r="H13" s="710">
        <f t="shared" ref="H13:L13" si="5">SUM(H10:H12)</f>
        <v>4.2731875300000004</v>
      </c>
      <c r="I13" s="710">
        <f t="shared" si="5"/>
        <v>0</v>
      </c>
      <c r="J13" s="710">
        <f t="shared" si="5"/>
        <v>2.3575534300000003</v>
      </c>
      <c r="K13" s="710">
        <f t="shared" si="5"/>
        <v>1.5044970600000001</v>
      </c>
      <c r="L13" s="710">
        <f t="shared" si="5"/>
        <v>0.41113704000000001</v>
      </c>
      <c r="P13" s="682"/>
    </row>
    <row r="14" spans="1:22" ht="26.25" x14ac:dyDescent="0.4">
      <c r="A14" s="677"/>
      <c r="B14" s="711"/>
      <c r="C14" s="712"/>
      <c r="D14" s="712"/>
      <c r="E14" s="713"/>
      <c r="F14" s="713"/>
      <c r="G14" s="714"/>
      <c r="H14" s="714">
        <v>4.3838999999999997</v>
      </c>
      <c r="I14" s="714">
        <f>H14-H13</f>
        <v>0.11071246999999929</v>
      </c>
      <c r="J14" s="714"/>
      <c r="K14" s="714"/>
      <c r="L14" s="715"/>
      <c r="P14" s="682"/>
    </row>
    <row r="15" spans="1:22" ht="18.75" x14ac:dyDescent="0.3">
      <c r="A15" s="677"/>
      <c r="B15" s="1110" t="s">
        <v>1073</v>
      </c>
      <c r="C15" s="1111"/>
      <c r="D15" s="1111"/>
      <c r="E15" s="1111"/>
      <c r="F15" s="1111"/>
      <c r="G15" s="1111"/>
      <c r="H15" s="1111"/>
      <c r="I15" s="1111"/>
      <c r="J15" s="1111"/>
      <c r="K15" s="1111"/>
      <c r="L15" s="1112"/>
    </row>
    <row r="16" spans="1:22" s="724" customFormat="1" ht="111.75" customHeight="1" x14ac:dyDescent="0.25">
      <c r="A16" s="716"/>
      <c r="B16" s="717">
        <v>29</v>
      </c>
      <c r="C16" s="718" t="s">
        <v>1135</v>
      </c>
      <c r="D16" s="719" t="s">
        <v>844</v>
      </c>
      <c r="E16" s="720" t="s">
        <v>1136</v>
      </c>
      <c r="F16" s="720" t="s">
        <v>1137</v>
      </c>
      <c r="G16" s="721">
        <v>1.4075926299999999</v>
      </c>
      <c r="H16" s="721">
        <f t="shared" ref="H16:H18" si="6">ROUND(G16/1.2,8)</f>
        <v>1.1729938600000001</v>
      </c>
      <c r="I16" s="722">
        <v>0</v>
      </c>
      <c r="J16" s="723">
        <f t="shared" ref="J16:J18" si="7">H16-K16-L16-I16</f>
        <v>1.1651230000000001</v>
      </c>
      <c r="K16" s="722">
        <v>0</v>
      </c>
      <c r="L16" s="717">
        <f>ROUND(0.00735478*1.03*1.039,8)</f>
        <v>7.8708600000000004E-3</v>
      </c>
    </row>
    <row r="17" spans="1:16" s="724" customFormat="1" ht="100.5" customHeight="1" x14ac:dyDescent="0.25">
      <c r="A17" s="725"/>
      <c r="B17" s="717">
        <v>32</v>
      </c>
      <c r="C17" s="718" t="s">
        <v>1138</v>
      </c>
      <c r="D17" s="719" t="s">
        <v>846</v>
      </c>
      <c r="E17" s="720" t="s">
        <v>1136</v>
      </c>
      <c r="F17" s="720" t="s">
        <v>1139</v>
      </c>
      <c r="G17" s="721">
        <v>1.02149047</v>
      </c>
      <c r="H17" s="721">
        <f t="shared" si="6"/>
        <v>0.85124206000000002</v>
      </c>
      <c r="I17" s="722">
        <v>0</v>
      </c>
      <c r="J17" s="723">
        <f t="shared" si="7"/>
        <v>0.81833869999999997</v>
      </c>
      <c r="K17" s="722">
        <v>0</v>
      </c>
      <c r="L17" s="717">
        <f>ROUND(0.03074592*1.03*1.039,8)</f>
        <v>3.290336E-2</v>
      </c>
    </row>
    <row r="18" spans="1:16" ht="126" customHeight="1" x14ac:dyDescent="0.25">
      <c r="A18" s="677"/>
      <c r="B18" s="717">
        <v>37</v>
      </c>
      <c r="C18" s="718" t="s">
        <v>847</v>
      </c>
      <c r="D18" s="719" t="s">
        <v>848</v>
      </c>
      <c r="E18" s="720" t="s">
        <v>1136</v>
      </c>
      <c r="F18" s="720" t="s">
        <v>1140</v>
      </c>
      <c r="G18" s="721">
        <v>2.71661354</v>
      </c>
      <c r="H18" s="721">
        <f t="shared" si="6"/>
        <v>2.26384462</v>
      </c>
      <c r="I18" s="722">
        <v>0</v>
      </c>
      <c r="J18" s="723">
        <f t="shared" si="7"/>
        <v>2.2402345299999999</v>
      </c>
      <c r="K18" s="722">
        <v>0</v>
      </c>
      <c r="L18" s="717">
        <f>ROUND(0.022062*1.03*1.039,8)</f>
        <v>2.361009E-2</v>
      </c>
    </row>
    <row r="19" spans="1:16" ht="26.25" x14ac:dyDescent="0.4">
      <c r="A19" s="726"/>
      <c r="B19" s="612"/>
      <c r="C19" s="79"/>
      <c r="D19" s="79"/>
      <c r="E19" s="727"/>
      <c r="F19" s="727"/>
      <c r="G19" s="710">
        <f>SUM(G16:G18)</f>
        <v>5.1456966399999997</v>
      </c>
      <c r="H19" s="710">
        <f t="shared" ref="H19:L19" si="8">SUM(H16:H18)</f>
        <v>4.2880805400000002</v>
      </c>
      <c r="I19" s="710">
        <f t="shared" si="8"/>
        <v>0</v>
      </c>
      <c r="J19" s="710">
        <f t="shared" si="8"/>
        <v>4.2236962299999998</v>
      </c>
      <c r="K19" s="710">
        <f t="shared" si="8"/>
        <v>0</v>
      </c>
      <c r="L19" s="710">
        <f t="shared" si="8"/>
        <v>6.438431E-2</v>
      </c>
      <c r="P19" s="682"/>
    </row>
    <row r="20" spans="1:16" ht="20.25" x14ac:dyDescent="0.25">
      <c r="A20" s="726"/>
      <c r="B20" s="612"/>
      <c r="C20" s="79"/>
      <c r="D20" s="79"/>
      <c r="E20" s="727"/>
      <c r="F20" s="727"/>
      <c r="G20" s="728"/>
      <c r="H20" s="728">
        <v>4.3838999999999997</v>
      </c>
      <c r="I20" s="710">
        <f>H20-H19</f>
        <v>9.5819459999999523E-2</v>
      </c>
      <c r="J20" s="728"/>
      <c r="K20" s="728"/>
      <c r="L20" s="728"/>
    </row>
    <row r="21" spans="1:16" ht="18.75" x14ac:dyDescent="0.3">
      <c r="A21" s="726"/>
      <c r="B21" s="1110" t="s">
        <v>1074</v>
      </c>
      <c r="C21" s="1111"/>
      <c r="D21" s="1111"/>
      <c r="E21" s="1111"/>
      <c r="F21" s="1111"/>
      <c r="G21" s="1111"/>
      <c r="H21" s="1111"/>
      <c r="I21" s="1111"/>
      <c r="J21" s="1111"/>
      <c r="K21" s="1111"/>
      <c r="L21" s="1112"/>
    </row>
    <row r="22" spans="1:16" ht="269.25" customHeight="1" x14ac:dyDescent="0.25">
      <c r="A22" s="565"/>
      <c r="B22" s="729">
        <v>2</v>
      </c>
      <c r="C22" s="730" t="s">
        <v>832</v>
      </c>
      <c r="D22" s="731" t="s">
        <v>833</v>
      </c>
      <c r="E22" s="729">
        <v>2024</v>
      </c>
      <c r="F22" s="729">
        <v>1980</v>
      </c>
      <c r="G22" s="732">
        <v>4.2769045099999996</v>
      </c>
      <c r="H22" s="732">
        <f>ROUND(G22/1.2,8)</f>
        <v>3.5640870900000001</v>
      </c>
      <c r="I22" s="733">
        <v>0</v>
      </c>
      <c r="J22" s="734">
        <f>H22-K22-L22-I22</f>
        <v>1.6110302600000002</v>
      </c>
      <c r="K22" s="734">
        <f>ROUND(1.48695394*1.03*1.039,8)</f>
        <v>1.5912934999999999</v>
      </c>
      <c r="L22" s="729">
        <f>ROUND(0.33804286*1.03*1.039,8)</f>
        <v>0.36176332999999999</v>
      </c>
    </row>
    <row r="23" spans="1:16" s="741" customFormat="1" ht="111" customHeight="1" x14ac:dyDescent="0.25">
      <c r="A23" s="735"/>
      <c r="B23" s="729">
        <v>34</v>
      </c>
      <c r="C23" s="736" t="s">
        <v>1141</v>
      </c>
      <c r="D23" s="737" t="s">
        <v>850</v>
      </c>
      <c r="E23" s="738" t="s">
        <v>1142</v>
      </c>
      <c r="F23" s="738" t="s">
        <v>1143</v>
      </c>
      <c r="G23" s="732">
        <v>0.96083419999999997</v>
      </c>
      <c r="H23" s="732">
        <f t="shared" ref="H23" si="9">ROUND(G23/1.2,8)</f>
        <v>0.80069517000000001</v>
      </c>
      <c r="I23" s="739">
        <v>0</v>
      </c>
      <c r="J23" s="740">
        <f t="shared" ref="J23" si="10">H23-K23-L23-I23</f>
        <v>0.79282514000000004</v>
      </c>
      <c r="K23" s="739">
        <v>0</v>
      </c>
      <c r="L23" s="729">
        <f>ROUND(0.007354*1.03*1.039,8)</f>
        <v>7.8700300000000001E-3</v>
      </c>
    </row>
    <row r="24" spans="1:16" ht="26.25" x14ac:dyDescent="0.4">
      <c r="A24" s="677"/>
      <c r="B24" s="612"/>
      <c r="C24" s="79"/>
      <c r="D24" s="79"/>
      <c r="E24" s="727"/>
      <c r="F24" s="727"/>
      <c r="G24" s="742">
        <f t="shared" ref="G24:L24" si="11">SUM(G22:G23)</f>
        <v>5.2377387099999995</v>
      </c>
      <c r="H24" s="742">
        <f t="shared" si="11"/>
        <v>4.3647822600000001</v>
      </c>
      <c r="I24" s="743">
        <f t="shared" si="11"/>
        <v>0</v>
      </c>
      <c r="J24" s="742">
        <f t="shared" si="11"/>
        <v>2.4038554000000003</v>
      </c>
      <c r="K24" s="742">
        <f t="shared" si="11"/>
        <v>1.5912934999999999</v>
      </c>
      <c r="L24" s="742">
        <f t="shared" si="11"/>
        <v>0.36963336000000002</v>
      </c>
      <c r="P24" s="682"/>
    </row>
    <row r="25" spans="1:16" ht="18.75" x14ac:dyDescent="0.3">
      <c r="B25" s="612"/>
      <c r="C25" s="79"/>
      <c r="D25" s="79"/>
      <c r="E25" s="727"/>
      <c r="F25" s="727"/>
      <c r="G25" s="744"/>
      <c r="H25" s="744">
        <v>4.3838999999999997</v>
      </c>
      <c r="I25" s="742">
        <f>H25-H24</f>
        <v>1.911773999999955E-2</v>
      </c>
      <c r="J25" s="745"/>
      <c r="K25" s="745"/>
      <c r="L25" s="745"/>
    </row>
    <row r="26" spans="1:16" ht="18.75" x14ac:dyDescent="0.3">
      <c r="B26" s="1110" t="s">
        <v>1075</v>
      </c>
      <c r="C26" s="1111"/>
      <c r="D26" s="1111"/>
      <c r="E26" s="1111"/>
      <c r="F26" s="1111"/>
      <c r="G26" s="1111"/>
      <c r="H26" s="1111"/>
      <c r="I26" s="1111"/>
      <c r="J26" s="1111"/>
      <c r="K26" s="1111"/>
      <c r="L26" s="1112"/>
    </row>
    <row r="27" spans="1:16" s="754" customFormat="1" ht="237.75" customHeight="1" x14ac:dyDescent="0.25">
      <c r="A27" s="746"/>
      <c r="B27" s="747">
        <v>28</v>
      </c>
      <c r="C27" s="748" t="s">
        <v>834</v>
      </c>
      <c r="D27" s="749" t="s">
        <v>835</v>
      </c>
      <c r="E27" s="747">
        <v>2025</v>
      </c>
      <c r="F27" s="747">
        <v>1969</v>
      </c>
      <c r="G27" s="750">
        <v>2.9959880499999998</v>
      </c>
      <c r="H27" s="750">
        <f t="shared" ref="H27:H28" si="12">ROUND(G27/1.2,8)</f>
        <v>2.4966567099999999</v>
      </c>
      <c r="I27" s="751">
        <v>0</v>
      </c>
      <c r="J27" s="752">
        <f>H27-K27-L27-I27</f>
        <v>1.4298108700000001</v>
      </c>
      <c r="K27" s="752">
        <f>ROUND(0.72401844*1.03*1.039,8)</f>
        <v>0.77482280999999997</v>
      </c>
      <c r="L27" s="753">
        <f>ROUND(0.27287537*1.03*1.039,8)</f>
        <v>0.29202303000000002</v>
      </c>
    </row>
    <row r="28" spans="1:16" s="761" customFormat="1" ht="210" customHeight="1" x14ac:dyDescent="0.25">
      <c r="A28" s="755"/>
      <c r="B28" s="747">
        <v>40</v>
      </c>
      <c r="C28" s="756" t="s">
        <v>851</v>
      </c>
      <c r="D28" s="757" t="s">
        <v>852</v>
      </c>
      <c r="E28" s="758" t="s">
        <v>1144</v>
      </c>
      <c r="F28" s="758" t="s">
        <v>1145</v>
      </c>
      <c r="G28" s="750">
        <v>2.2196846899999998</v>
      </c>
      <c r="H28" s="750">
        <f t="shared" si="12"/>
        <v>1.8497372400000001</v>
      </c>
      <c r="I28" s="759">
        <v>0</v>
      </c>
      <c r="J28" s="760">
        <f t="shared" ref="J28" si="13">H28-K28-L28-I28</f>
        <v>1.8261275300000002</v>
      </c>
      <c r="K28" s="759">
        <v>0</v>
      </c>
      <c r="L28" s="747">
        <f>ROUND(0.02206164*1.03*1.039,8)</f>
        <v>2.3609709999999999E-2</v>
      </c>
    </row>
    <row r="29" spans="1:16" ht="26.25" x14ac:dyDescent="0.4">
      <c r="B29" s="612"/>
      <c r="C29" s="79"/>
      <c r="D29" s="79"/>
      <c r="E29" s="727"/>
      <c r="F29" s="727"/>
      <c r="G29" s="762">
        <f t="shared" ref="G29:L29" si="14">SUM(G27:G28)</f>
        <v>5.2156727399999996</v>
      </c>
      <c r="H29" s="762">
        <f t="shared" si="14"/>
        <v>4.3463939499999995</v>
      </c>
      <c r="I29" s="763">
        <f t="shared" si="14"/>
        <v>0</v>
      </c>
      <c r="J29" s="762">
        <f t="shared" si="14"/>
        <v>3.2559384000000002</v>
      </c>
      <c r="K29" s="762">
        <f t="shared" si="14"/>
        <v>0.77482280999999997</v>
      </c>
      <c r="L29" s="762">
        <f t="shared" si="14"/>
        <v>0.31563274000000002</v>
      </c>
      <c r="P29" s="682"/>
    </row>
    <row r="30" spans="1:16" ht="18.75" x14ac:dyDescent="0.3">
      <c r="C30" s="765"/>
      <c r="D30" s="765"/>
      <c r="E30" s="766"/>
      <c r="F30" s="766"/>
      <c r="G30" s="767"/>
      <c r="H30" s="767">
        <v>4.3838999999999997</v>
      </c>
      <c r="I30" s="768">
        <f>H30-H29</f>
        <v>3.750605000000018E-2</v>
      </c>
      <c r="J30" s="769"/>
      <c r="K30" s="769"/>
      <c r="L30" s="769"/>
    </row>
    <row r="31" spans="1:16" x14ac:dyDescent="0.25">
      <c r="C31" s="765"/>
      <c r="D31" s="765"/>
      <c r="E31" s="766"/>
      <c r="F31" s="766"/>
      <c r="G31" s="765"/>
      <c r="H31" s="765"/>
    </row>
    <row r="32" spans="1:16" ht="20.25" x14ac:dyDescent="0.3">
      <c r="C32" s="765"/>
      <c r="D32" s="765"/>
      <c r="E32" s="766"/>
      <c r="F32" s="766"/>
      <c r="G32" s="770">
        <f>G29+G24+G19+G13+G7</f>
        <v>26.025803329999999</v>
      </c>
      <c r="H32" s="770">
        <f t="shared" ref="H32:L32" si="15">H29+H24+H19+H13+H7</f>
        <v>21.688169440000003</v>
      </c>
      <c r="I32" s="771">
        <f t="shared" si="15"/>
        <v>0</v>
      </c>
      <c r="J32" s="770">
        <f t="shared" si="15"/>
        <v>14.903687959999999</v>
      </c>
      <c r="K32" s="770">
        <f t="shared" si="15"/>
        <v>5.0811933299999996</v>
      </c>
      <c r="L32" s="770">
        <f t="shared" si="15"/>
        <v>1.7032881500000001</v>
      </c>
    </row>
    <row r="33" spans="1:12" x14ac:dyDescent="0.25">
      <c r="C33" s="765"/>
      <c r="D33" s="765"/>
      <c r="E33" s="766"/>
      <c r="F33" s="766"/>
      <c r="G33" s="765"/>
      <c r="H33" s="765"/>
    </row>
    <row r="34" spans="1:12" x14ac:dyDescent="0.25">
      <c r="C34" s="765"/>
      <c r="D34" s="765"/>
      <c r="E34" s="766"/>
      <c r="F34" s="766"/>
      <c r="G34" s="765"/>
      <c r="H34" s="765"/>
    </row>
    <row r="35" spans="1:12" x14ac:dyDescent="0.25">
      <c r="C35" s="765"/>
      <c r="D35" s="765"/>
      <c r="E35" s="766"/>
      <c r="F35" s="766"/>
      <c r="G35" s="765"/>
      <c r="H35" s="765"/>
    </row>
    <row r="36" spans="1:12" x14ac:dyDescent="0.25">
      <c r="C36" s="765"/>
      <c r="D36" s="765"/>
      <c r="E36" s="766"/>
      <c r="F36" s="766"/>
      <c r="G36" s="765"/>
      <c r="H36" s="765"/>
    </row>
    <row r="37" spans="1:12" x14ac:dyDescent="0.25">
      <c r="C37" s="765"/>
      <c r="D37" s="765"/>
      <c r="E37" s="766"/>
      <c r="F37" s="766"/>
      <c r="G37" s="765"/>
      <c r="H37" s="765"/>
    </row>
    <row r="38" spans="1:12" x14ac:dyDescent="0.25">
      <c r="C38" s="765"/>
      <c r="D38" s="765"/>
      <c r="E38" s="766"/>
      <c r="F38" s="766"/>
      <c r="G38" s="765"/>
      <c r="H38" s="765"/>
    </row>
    <row r="39" spans="1:12" s="724" customFormat="1" x14ac:dyDescent="0.25">
      <c r="A39" s="75"/>
      <c r="B39" s="764"/>
      <c r="C39" s="765"/>
      <c r="D39" s="765"/>
      <c r="E39" s="766"/>
      <c r="F39" s="766"/>
      <c r="G39" s="765"/>
      <c r="H39" s="765"/>
    </row>
    <row r="40" spans="1:12" s="724" customFormat="1" x14ac:dyDescent="0.25">
      <c r="A40" s="75"/>
      <c r="B40" s="764"/>
      <c r="C40" s="765"/>
      <c r="D40" s="765"/>
      <c r="E40" s="766"/>
      <c r="F40" s="766"/>
      <c r="G40" s="765"/>
      <c r="H40" s="765"/>
    </row>
    <row r="42" spans="1:12" x14ac:dyDescent="0.25">
      <c r="C42" s="79"/>
      <c r="D42" s="79"/>
      <c r="E42" s="727"/>
      <c r="F42" s="727"/>
      <c r="G42" s="79" t="s">
        <v>882</v>
      </c>
      <c r="H42" s="79" t="s">
        <v>881</v>
      </c>
      <c r="I42" s="772"/>
      <c r="J42" s="772"/>
      <c r="K42" s="772"/>
      <c r="L42" s="772"/>
    </row>
    <row r="43" spans="1:12" x14ac:dyDescent="0.25">
      <c r="C43" s="79"/>
      <c r="D43" s="79"/>
      <c r="E43" s="727"/>
      <c r="F43" s="727"/>
      <c r="G43" s="79"/>
      <c r="H43" s="79"/>
      <c r="I43" s="772"/>
      <c r="J43" s="772"/>
      <c r="K43" s="772"/>
      <c r="L43" s="772"/>
    </row>
    <row r="44" spans="1:12" x14ac:dyDescent="0.25">
      <c r="C44" s="79"/>
      <c r="D44" s="79"/>
      <c r="E44" s="727"/>
      <c r="F44" s="727">
        <v>2021</v>
      </c>
      <c r="G44" s="773">
        <f>G7</f>
        <v>5.2988702000000005</v>
      </c>
      <c r="H44" s="773">
        <f t="shared" ref="H44:L44" si="16">H7</f>
        <v>4.41572516</v>
      </c>
      <c r="I44" s="773">
        <f t="shared" si="16"/>
        <v>0</v>
      </c>
      <c r="J44" s="773">
        <f t="shared" si="16"/>
        <v>2.6626444999999999</v>
      </c>
      <c r="K44" s="773">
        <f t="shared" si="16"/>
        <v>1.2105799599999998</v>
      </c>
      <c r="L44" s="773">
        <f t="shared" si="16"/>
        <v>0.54250070000000006</v>
      </c>
    </row>
    <row r="45" spans="1:12" x14ac:dyDescent="0.25">
      <c r="C45" s="79"/>
      <c r="D45" s="79"/>
      <c r="E45" s="727"/>
      <c r="F45" s="727">
        <v>2022</v>
      </c>
      <c r="G45" s="773">
        <f>G13</f>
        <v>5.1278250400000003</v>
      </c>
      <c r="H45" s="773">
        <f t="shared" ref="H45:L45" si="17">H13</f>
        <v>4.2731875300000004</v>
      </c>
      <c r="I45" s="773">
        <f t="shared" si="17"/>
        <v>0</v>
      </c>
      <c r="J45" s="773">
        <f t="shared" si="17"/>
        <v>2.3575534300000003</v>
      </c>
      <c r="K45" s="773">
        <f t="shared" si="17"/>
        <v>1.5044970600000001</v>
      </c>
      <c r="L45" s="773">
        <f t="shared" si="17"/>
        <v>0.41113704000000001</v>
      </c>
    </row>
    <row r="46" spans="1:12" x14ac:dyDescent="0.25">
      <c r="C46" s="79"/>
      <c r="D46" s="79"/>
      <c r="E46" s="727"/>
      <c r="F46" s="727">
        <v>2023</v>
      </c>
      <c r="G46" s="773">
        <f>G19</f>
        <v>5.1456966399999997</v>
      </c>
      <c r="H46" s="773">
        <f t="shared" ref="H46:L46" si="18">H19</f>
        <v>4.2880805400000002</v>
      </c>
      <c r="I46" s="773">
        <f t="shared" si="18"/>
        <v>0</v>
      </c>
      <c r="J46" s="773">
        <f t="shared" si="18"/>
        <v>4.2236962299999998</v>
      </c>
      <c r="K46" s="773">
        <f t="shared" si="18"/>
        <v>0</v>
      </c>
      <c r="L46" s="773">
        <f t="shared" si="18"/>
        <v>6.438431E-2</v>
      </c>
    </row>
    <row r="47" spans="1:12" x14ac:dyDescent="0.25">
      <c r="C47" s="79"/>
      <c r="D47" s="79"/>
      <c r="E47" s="727"/>
      <c r="F47" s="727">
        <v>2024</v>
      </c>
      <c r="G47" s="773">
        <f>G24</f>
        <v>5.2377387099999995</v>
      </c>
      <c r="H47" s="773">
        <f t="shared" ref="H47:L47" si="19">H24</f>
        <v>4.3647822600000001</v>
      </c>
      <c r="I47" s="773">
        <f t="shared" si="19"/>
        <v>0</v>
      </c>
      <c r="J47" s="773">
        <f t="shared" si="19"/>
        <v>2.4038554000000003</v>
      </c>
      <c r="K47" s="773">
        <f t="shared" si="19"/>
        <v>1.5912934999999999</v>
      </c>
      <c r="L47" s="773">
        <f t="shared" si="19"/>
        <v>0.36963336000000002</v>
      </c>
    </row>
    <row r="48" spans="1:12" x14ac:dyDescent="0.25">
      <c r="C48" s="79"/>
      <c r="D48" s="79"/>
      <c r="E48" s="727"/>
      <c r="F48" s="727">
        <v>2025</v>
      </c>
      <c r="G48" s="773">
        <f>G29</f>
        <v>5.2156727399999996</v>
      </c>
      <c r="H48" s="773">
        <f t="shared" ref="H48:L48" si="20">H29</f>
        <v>4.3463939499999995</v>
      </c>
      <c r="I48" s="773">
        <f t="shared" si="20"/>
        <v>0</v>
      </c>
      <c r="J48" s="773">
        <f t="shared" si="20"/>
        <v>3.2559384000000002</v>
      </c>
      <c r="K48" s="773">
        <f t="shared" si="20"/>
        <v>0.77482280999999997</v>
      </c>
      <c r="L48" s="773">
        <f t="shared" si="20"/>
        <v>0.31563274000000002</v>
      </c>
    </row>
    <row r="50" spans="7:12" x14ac:dyDescent="0.25">
      <c r="G50" s="774">
        <f>SUM(G44:G49)</f>
        <v>26.025803329999999</v>
      </c>
      <c r="H50" s="774">
        <f t="shared" ref="H50:L50" si="21">SUM(H44:H49)</f>
        <v>21.688169440000003</v>
      </c>
      <c r="I50" s="774">
        <f t="shared" si="21"/>
        <v>0</v>
      </c>
      <c r="J50" s="774">
        <f t="shared" si="21"/>
        <v>14.903687960000001</v>
      </c>
      <c r="K50" s="774">
        <f t="shared" si="21"/>
        <v>5.0811933299999996</v>
      </c>
      <c r="L50" s="774">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6" customWidth="1"/>
    <col min="2" max="2" width="9.140625" style="777" customWidth="1"/>
    <col min="3" max="3" width="115.28515625" style="778" customWidth="1"/>
    <col min="4" max="5" width="22.85546875" style="779" customWidth="1"/>
    <col min="6" max="6" width="18" style="779" customWidth="1"/>
    <col min="7" max="7" width="23.28515625" style="780" customWidth="1"/>
    <col min="8" max="8" width="18.5703125" style="780" customWidth="1"/>
    <col min="9" max="9" width="12.7109375" style="780" customWidth="1"/>
    <col min="10" max="10" width="19" style="780" customWidth="1"/>
    <col min="11" max="11" width="18" style="780" customWidth="1"/>
    <col min="12" max="12" width="16.42578125" style="780" customWidth="1"/>
    <col min="13" max="13" width="9.140625" style="778"/>
    <col min="14" max="21" width="20.140625" style="778" customWidth="1"/>
    <col min="22" max="16384" width="9.140625" style="778"/>
  </cols>
  <sheetData>
    <row r="1" spans="1:21" x14ac:dyDescent="0.3">
      <c r="N1" s="781" t="s">
        <v>1146</v>
      </c>
      <c r="O1" s="782"/>
      <c r="P1" s="782"/>
      <c r="Q1" s="783"/>
      <c r="R1" s="781" t="s">
        <v>1147</v>
      </c>
      <c r="S1" s="782"/>
      <c r="T1" s="782"/>
      <c r="U1" s="783"/>
    </row>
    <row r="2" spans="1:21" ht="158.25" x14ac:dyDescent="0.3">
      <c r="A2" s="784"/>
      <c r="B2" s="785" t="s">
        <v>1121</v>
      </c>
      <c r="C2" s="786" t="s">
        <v>1122</v>
      </c>
      <c r="D2" s="786" t="s">
        <v>1123</v>
      </c>
      <c r="E2" s="786" t="s">
        <v>1124</v>
      </c>
      <c r="F2" s="786" t="s">
        <v>1125</v>
      </c>
      <c r="G2" s="786" t="s">
        <v>1126</v>
      </c>
      <c r="H2" s="786" t="s">
        <v>1127</v>
      </c>
      <c r="I2" s="787" t="s">
        <v>177</v>
      </c>
      <c r="J2" s="787" t="s">
        <v>175</v>
      </c>
      <c r="K2" s="787" t="s">
        <v>173</v>
      </c>
      <c r="L2" s="787" t="s">
        <v>171</v>
      </c>
      <c r="N2" s="788" t="s">
        <v>1148</v>
      </c>
      <c r="O2" s="789" t="s">
        <v>1149</v>
      </c>
      <c r="P2" s="789" t="s">
        <v>1150</v>
      </c>
      <c r="Q2" s="790" t="s">
        <v>1151</v>
      </c>
      <c r="R2" s="788" t="s">
        <v>1152</v>
      </c>
      <c r="S2" s="789" t="s">
        <v>1153</v>
      </c>
      <c r="T2" s="789" t="s">
        <v>1150</v>
      </c>
      <c r="U2" s="790" t="s">
        <v>1154</v>
      </c>
    </row>
    <row r="3" spans="1:21" x14ac:dyDescent="0.3">
      <c r="A3" s="791"/>
      <c r="B3" s="1113" t="s">
        <v>1070</v>
      </c>
      <c r="C3" s="1114"/>
      <c r="D3" s="1114"/>
      <c r="E3" s="1114"/>
      <c r="F3" s="1114"/>
      <c r="G3" s="1114"/>
      <c r="H3" s="1114"/>
      <c r="I3" s="1114"/>
      <c r="J3" s="1114"/>
      <c r="K3" s="1114"/>
      <c r="L3" s="1115"/>
      <c r="N3" s="792"/>
      <c r="O3" s="708"/>
      <c r="P3" s="708"/>
      <c r="Q3" s="793"/>
      <c r="R3" s="792"/>
      <c r="S3" s="708"/>
      <c r="T3" s="708"/>
      <c r="U3" s="793"/>
    </row>
    <row r="4" spans="1:21" s="801" customFormat="1" ht="222.75" x14ac:dyDescent="0.3">
      <c r="A4" s="794"/>
      <c r="B4" s="795">
        <v>1</v>
      </c>
      <c r="C4" s="796"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7" t="str">
        <f>'[2]2021-2025 амортиз'!D3</f>
        <v>К_СТР13213</v>
      </c>
      <c r="E4" s="797" t="str">
        <f>'[2]2021-2025 амортиз'!E3</f>
        <v>2021</v>
      </c>
      <c r="F4" s="797" t="str">
        <f>'[2]2021-2025 амортиз'!F3</f>
        <v>1945</v>
      </c>
      <c r="G4" s="796">
        <f>'[2]2021-2025 амортиз'!G3</f>
        <v>3.0851977100000001</v>
      </c>
      <c r="H4" s="796">
        <f>'[2]2021-2025 амортиз'!H3</f>
        <v>2.5709980899999998</v>
      </c>
      <c r="I4" s="796">
        <f>'[2]2021-2025 амортиз'!I3</f>
        <v>0</v>
      </c>
      <c r="J4" s="796">
        <f>'[2]2021-2025 амортиз'!J3</f>
        <v>1.3404733</v>
      </c>
      <c r="K4" s="796">
        <f>'[2]2021-2025 амортиз'!K3</f>
        <v>0.77069792999999998</v>
      </c>
      <c r="L4" s="796">
        <f>'[2]2021-2025 амортиз'!L3</f>
        <v>0.45982686</v>
      </c>
      <c r="M4" s="795">
        <v>1</v>
      </c>
      <c r="N4" s="798">
        <v>400</v>
      </c>
      <c r="O4" s="799">
        <v>1</v>
      </c>
      <c r="P4" s="799">
        <v>0</v>
      </c>
      <c r="Q4" s="800">
        <v>2</v>
      </c>
      <c r="R4" s="798">
        <v>630</v>
      </c>
      <c r="S4" s="799">
        <v>0</v>
      </c>
      <c r="T4" s="799">
        <v>5</v>
      </c>
      <c r="U4" s="800">
        <v>5</v>
      </c>
    </row>
    <row r="5" spans="1:21" s="801" customFormat="1" ht="60.75" x14ac:dyDescent="0.3">
      <c r="A5" s="802"/>
      <c r="B5" s="795">
        <v>5</v>
      </c>
      <c r="C5" s="796"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7" t="str">
        <f>'[2]2021-2025 амортиз'!D4</f>
        <v>К_СТР09756</v>
      </c>
      <c r="E5" s="797">
        <f>'[2]2021-2025 амортиз'!E4</f>
        <v>2021</v>
      </c>
      <c r="F5" s="797">
        <f>'[2]2021-2025 амортиз'!F4</f>
        <v>1970</v>
      </c>
      <c r="G5" s="796">
        <f>'[2]2021-2025 амортиз'!G4</f>
        <v>0.68187931000000002</v>
      </c>
      <c r="H5" s="796">
        <f>'[2]2021-2025 амортиз'!H4</f>
        <v>0.56823276</v>
      </c>
      <c r="I5" s="796">
        <f>'[2]2021-2025 амортиз'!I4</f>
        <v>0</v>
      </c>
      <c r="J5" s="796">
        <f>'[2]2021-2025 амортиз'!J4</f>
        <v>7.9113699999999981E-2</v>
      </c>
      <c r="K5" s="796">
        <f>'[2]2021-2025 амортиз'!K4</f>
        <v>0.45256769000000002</v>
      </c>
      <c r="L5" s="796">
        <f>'[2]2021-2025 амортиз'!L4</f>
        <v>3.655137E-2</v>
      </c>
      <c r="M5" s="795">
        <v>5</v>
      </c>
      <c r="N5" s="798">
        <v>400</v>
      </c>
      <c r="O5" s="799">
        <v>0</v>
      </c>
      <c r="P5" s="799">
        <v>0</v>
      </c>
      <c r="Q5" s="800">
        <v>0</v>
      </c>
      <c r="R5" s="798">
        <v>630</v>
      </c>
      <c r="S5" s="799">
        <v>0</v>
      </c>
      <c r="T5" s="799">
        <v>0</v>
      </c>
      <c r="U5" s="800">
        <v>0</v>
      </c>
    </row>
    <row r="6" spans="1:21" s="810" customFormat="1" ht="409.5" x14ac:dyDescent="0.3">
      <c r="A6" s="803"/>
      <c r="B6" s="804">
        <f>'[2]2021-2025 амортиз'!B10</f>
        <v>15</v>
      </c>
      <c r="C6" s="805"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6" t="str">
        <f>'[2]2021-2025 амортиз'!D10</f>
        <v>К_СТР09555</v>
      </c>
      <c r="E6" s="806">
        <f>'[2]2021-2025 амортиз'!E10</f>
        <v>2022</v>
      </c>
      <c r="F6" s="806">
        <f>'[2]2021-2025 амортиз'!F10</f>
        <v>1965</v>
      </c>
      <c r="G6" s="805">
        <f>'[2]2021-2025 амортиз'!G10</f>
        <v>4.0827070699999997</v>
      </c>
      <c r="H6" s="805">
        <f>'[2]2021-2025 амортиз'!H10</f>
        <v>3.4022558900000002</v>
      </c>
      <c r="I6" s="805">
        <f>'[2]2021-2025 амортиз'!I10</f>
        <v>0</v>
      </c>
      <c r="J6" s="805">
        <f>'[2]2021-2025 амортиз'!J10</f>
        <v>1.5072204900000001</v>
      </c>
      <c r="K6" s="805">
        <f>'[2]2021-2025 амортиз'!K10</f>
        <v>1.5044970600000001</v>
      </c>
      <c r="L6" s="805">
        <f>'[2]2021-2025 амортиз'!L10</f>
        <v>0.39053833999999998</v>
      </c>
      <c r="M6" s="804">
        <v>15</v>
      </c>
      <c r="N6" s="807">
        <f>630*2</f>
        <v>1260</v>
      </c>
      <c r="O6" s="808">
        <v>0</v>
      </c>
      <c r="P6" s="808">
        <v>4</v>
      </c>
      <c r="Q6" s="809">
        <v>9</v>
      </c>
      <c r="R6" s="807">
        <f>630*2</f>
        <v>1260</v>
      </c>
      <c r="S6" s="808">
        <v>0</v>
      </c>
      <c r="T6" s="808">
        <v>8</v>
      </c>
      <c r="U6" s="809">
        <v>9</v>
      </c>
    </row>
    <row r="7" spans="1:21" s="819" customFormat="1" ht="364.5" x14ac:dyDescent="0.3">
      <c r="A7" s="811"/>
      <c r="B7" s="812">
        <v>2</v>
      </c>
      <c r="C7" s="813"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4" t="str">
        <f>'[2]2021-2025 амортиз'!D22</f>
        <v>К_СТР09761</v>
      </c>
      <c r="E7" s="814">
        <f>'[2]2021-2025 амортиз'!E22</f>
        <v>2024</v>
      </c>
      <c r="F7" s="813">
        <f>'[2]2021-2025 амортиз'!F22</f>
        <v>1980</v>
      </c>
      <c r="G7" s="813">
        <f>'[2]2021-2025 амортиз'!G22</f>
        <v>4.2769045099999996</v>
      </c>
      <c r="H7" s="813">
        <f>'[2]2021-2025 амортиз'!H22</f>
        <v>3.5640870900000001</v>
      </c>
      <c r="I7" s="813">
        <f>'[2]2021-2025 амортиз'!I22</f>
        <v>0</v>
      </c>
      <c r="J7" s="813">
        <f>'[2]2021-2025 амортиз'!J22</f>
        <v>1.6110302600000002</v>
      </c>
      <c r="K7" s="813">
        <f>'[2]2021-2025 амортиз'!K22</f>
        <v>1.5912934999999999</v>
      </c>
      <c r="L7" s="813">
        <f>'[2]2021-2025 амортиз'!L22</f>
        <v>0.36176332999999999</v>
      </c>
      <c r="M7" s="812">
        <v>2</v>
      </c>
      <c r="N7" s="815">
        <v>1000</v>
      </c>
      <c r="O7" s="816">
        <v>2</v>
      </c>
      <c r="P7" s="816">
        <v>4</v>
      </c>
      <c r="Q7" s="817">
        <v>9</v>
      </c>
      <c r="R7" s="815">
        <v>1000</v>
      </c>
      <c r="S7" s="818">
        <v>6</v>
      </c>
      <c r="T7" s="816">
        <v>0</v>
      </c>
      <c r="U7" s="817">
        <v>9</v>
      </c>
    </row>
    <row r="8" spans="1:21" s="827" customFormat="1" ht="324.75" thickBot="1" x14ac:dyDescent="0.35">
      <c r="A8" s="820"/>
      <c r="B8" s="821">
        <v>28</v>
      </c>
      <c r="C8" s="822"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3" t="str">
        <f>'[2]2021-2025 амортиз'!D27</f>
        <v>К_СТР09760ТП</v>
      </c>
      <c r="E8" s="823">
        <f>'[2]2021-2025 амортиз'!E27</f>
        <v>2025</v>
      </c>
      <c r="F8" s="823">
        <f>'[2]2021-2025 амортиз'!F27</f>
        <v>1969</v>
      </c>
      <c r="G8" s="822">
        <f>'[2]2021-2025 амортиз'!G27</f>
        <v>2.9959880499999998</v>
      </c>
      <c r="H8" s="822">
        <f>'[2]2021-2025 амортиз'!H27</f>
        <v>2.4966567099999999</v>
      </c>
      <c r="I8" s="822">
        <f>'[2]2021-2025 амортиз'!I27</f>
        <v>0</v>
      </c>
      <c r="J8" s="822">
        <f>'[2]2021-2025 амортиз'!J27</f>
        <v>1.4298108700000001</v>
      </c>
      <c r="K8" s="822">
        <f>'[2]2021-2025 амортиз'!K27</f>
        <v>0.77482280999999997</v>
      </c>
      <c r="L8" s="822">
        <f>'[2]2021-2025 амортиз'!L27</f>
        <v>0.29202303000000002</v>
      </c>
      <c r="M8" s="821">
        <v>28</v>
      </c>
      <c r="N8" s="824">
        <v>320</v>
      </c>
      <c r="O8" s="825">
        <v>0</v>
      </c>
      <c r="P8" s="825">
        <v>0</v>
      </c>
      <c r="Q8" s="826">
        <v>7</v>
      </c>
      <c r="R8" s="824">
        <v>400</v>
      </c>
      <c r="S8" s="825">
        <v>0</v>
      </c>
      <c r="T8" s="825">
        <v>5</v>
      </c>
      <c r="U8" s="826">
        <v>7</v>
      </c>
    </row>
    <row r="9" spans="1:21" x14ac:dyDescent="0.3">
      <c r="A9" s="828"/>
      <c r="C9" s="829"/>
      <c r="D9" s="784"/>
      <c r="E9" s="784"/>
      <c r="F9" s="830"/>
      <c r="G9" s="830"/>
      <c r="H9" s="830"/>
      <c r="I9" s="830"/>
      <c r="J9" s="830"/>
      <c r="K9" s="830"/>
      <c r="L9" s="830"/>
      <c r="N9" s="831"/>
      <c r="O9" s="831"/>
      <c r="P9" s="831"/>
      <c r="Q9" s="831"/>
      <c r="R9" s="831"/>
      <c r="S9" s="831"/>
      <c r="T9" s="831"/>
      <c r="U9" s="831"/>
    </row>
    <row r="10" spans="1:21" x14ac:dyDescent="0.3">
      <c r="C10" s="832"/>
      <c r="D10" s="831"/>
      <c r="E10" s="831"/>
      <c r="F10" s="831"/>
      <c r="G10" s="831"/>
      <c r="H10" s="831"/>
    </row>
    <row r="11" spans="1:21" x14ac:dyDescent="0.3">
      <c r="C11" s="832"/>
      <c r="D11" s="831"/>
      <c r="E11" s="831"/>
      <c r="F11" s="833" t="s">
        <v>1155</v>
      </c>
      <c r="G11" s="834">
        <f t="shared" ref="G11:L11" si="0">G17+G16+G15+G14+G13</f>
        <v>15.122676649999999</v>
      </c>
      <c r="H11" s="834">
        <f t="shared" si="0"/>
        <v>12.602230540000001</v>
      </c>
      <c r="I11" s="835">
        <f t="shared" si="0"/>
        <v>0</v>
      </c>
      <c r="J11" s="834">
        <f t="shared" si="0"/>
        <v>5.9676486200000003</v>
      </c>
      <c r="K11" s="834">
        <f t="shared" si="0"/>
        <v>5.0938789900000003</v>
      </c>
      <c r="L11" s="834">
        <f t="shared" si="0"/>
        <v>1.5407029300000001</v>
      </c>
      <c r="M11" s="836"/>
      <c r="N11" s="837">
        <f t="shared" ref="N11:U11" si="1">N17+N16+N15+N14+N13</f>
        <v>3380</v>
      </c>
      <c r="O11" s="837">
        <f>O17+O16+O15+O14+O13</f>
        <v>3</v>
      </c>
      <c r="P11" s="837">
        <f t="shared" si="1"/>
        <v>8</v>
      </c>
      <c r="Q11" s="837">
        <f t="shared" si="1"/>
        <v>27</v>
      </c>
      <c r="R11" s="838">
        <f t="shared" si="1"/>
        <v>3920</v>
      </c>
      <c r="S11" s="838">
        <f>S17+S16+S15+S14+S13</f>
        <v>6</v>
      </c>
      <c r="T11" s="838">
        <f t="shared" si="1"/>
        <v>18</v>
      </c>
      <c r="U11" s="838">
        <f t="shared" si="1"/>
        <v>30</v>
      </c>
    </row>
    <row r="12" spans="1:21" x14ac:dyDescent="0.3">
      <c r="C12" s="832"/>
      <c r="D12" s="831"/>
      <c r="E12" s="831"/>
      <c r="F12" s="833"/>
      <c r="G12" s="834"/>
      <c r="H12" s="834"/>
      <c r="I12" s="835"/>
      <c r="J12" s="834"/>
      <c r="K12" s="834"/>
      <c r="L12" s="834"/>
      <c r="M12" s="832"/>
      <c r="N12" s="839"/>
      <c r="O12" s="839"/>
      <c r="P12" s="839"/>
      <c r="Q12" s="839"/>
      <c r="R12" s="840"/>
      <c r="S12" s="840"/>
      <c r="T12" s="840"/>
      <c r="U12" s="840"/>
    </row>
    <row r="13" spans="1:21" x14ac:dyDescent="0.3">
      <c r="C13" s="832"/>
      <c r="D13" s="831"/>
      <c r="E13" s="831"/>
      <c r="F13" s="833">
        <v>2021</v>
      </c>
      <c r="G13" s="841">
        <f t="shared" ref="G13:L13" si="2">SUM(G4:G5)</f>
        <v>3.7670770200000003</v>
      </c>
      <c r="H13" s="841">
        <f t="shared" si="2"/>
        <v>3.1392308499999997</v>
      </c>
      <c r="I13" s="842">
        <f t="shared" si="2"/>
        <v>0</v>
      </c>
      <c r="J13" s="841">
        <f t="shared" si="2"/>
        <v>1.4195869999999999</v>
      </c>
      <c r="K13" s="841">
        <f t="shared" si="2"/>
        <v>1.2232656200000001</v>
      </c>
      <c r="L13" s="841">
        <f t="shared" si="2"/>
        <v>0.49637823000000003</v>
      </c>
      <c r="M13" s="843"/>
      <c r="N13" s="844">
        <f>SUM(N4:N5)</f>
        <v>800</v>
      </c>
      <c r="O13" s="844">
        <f t="shared" ref="O13:Q13" si="3">SUM(O4:O5)</f>
        <v>1</v>
      </c>
      <c r="P13" s="844">
        <f t="shared" si="3"/>
        <v>0</v>
      </c>
      <c r="Q13" s="844">
        <f t="shared" si="3"/>
        <v>2</v>
      </c>
      <c r="R13" s="845">
        <f>SUM(R4:R5)</f>
        <v>1260</v>
      </c>
      <c r="S13" s="845">
        <f t="shared" ref="S13:U13" si="4">SUM(S4:S5)</f>
        <v>0</v>
      </c>
      <c r="T13" s="845">
        <f t="shared" si="4"/>
        <v>5</v>
      </c>
      <c r="U13" s="845">
        <f t="shared" si="4"/>
        <v>5</v>
      </c>
    </row>
    <row r="14" spans="1:21" x14ac:dyDescent="0.3">
      <c r="C14" s="832"/>
      <c r="D14" s="831"/>
      <c r="E14" s="831"/>
      <c r="F14" s="833">
        <v>2022</v>
      </c>
      <c r="G14" s="841">
        <f>G6</f>
        <v>4.0827070699999997</v>
      </c>
      <c r="H14" s="841">
        <f t="shared" ref="H14:L14" si="5">H6</f>
        <v>3.4022558900000002</v>
      </c>
      <c r="I14" s="842">
        <f t="shared" si="5"/>
        <v>0</v>
      </c>
      <c r="J14" s="841">
        <f t="shared" si="5"/>
        <v>1.5072204900000001</v>
      </c>
      <c r="K14" s="841">
        <f t="shared" si="5"/>
        <v>1.5044970600000001</v>
      </c>
      <c r="L14" s="841">
        <f t="shared" si="5"/>
        <v>0.39053833999999998</v>
      </c>
      <c r="M14" s="846"/>
      <c r="N14" s="844">
        <f>N6</f>
        <v>1260</v>
      </c>
      <c r="O14" s="844">
        <f t="shared" ref="O14:Q14" si="6">O6</f>
        <v>0</v>
      </c>
      <c r="P14" s="844">
        <f t="shared" si="6"/>
        <v>4</v>
      </c>
      <c r="Q14" s="844">
        <f t="shared" si="6"/>
        <v>9</v>
      </c>
      <c r="R14" s="845">
        <f>R6</f>
        <v>1260</v>
      </c>
      <c r="S14" s="845">
        <f t="shared" ref="S14:U14" si="7">S6</f>
        <v>0</v>
      </c>
      <c r="T14" s="845">
        <f t="shared" si="7"/>
        <v>8</v>
      </c>
      <c r="U14" s="845">
        <f t="shared" si="7"/>
        <v>9</v>
      </c>
    </row>
    <row r="15" spans="1:21" x14ac:dyDescent="0.3">
      <c r="C15" s="832"/>
      <c r="D15" s="831"/>
      <c r="E15" s="831"/>
      <c r="F15" s="833">
        <v>2023</v>
      </c>
      <c r="G15" s="710">
        <v>0</v>
      </c>
      <c r="H15" s="710">
        <v>0</v>
      </c>
      <c r="I15" s="847">
        <v>0</v>
      </c>
      <c r="J15" s="710">
        <v>0</v>
      </c>
      <c r="K15" s="710">
        <v>0</v>
      </c>
      <c r="L15" s="710">
        <v>0</v>
      </c>
      <c r="M15" s="710"/>
      <c r="N15" s="844">
        <v>0</v>
      </c>
      <c r="O15" s="844">
        <v>0</v>
      </c>
      <c r="P15" s="844">
        <v>0</v>
      </c>
      <c r="Q15" s="844">
        <v>0</v>
      </c>
      <c r="R15" s="848">
        <v>0</v>
      </c>
      <c r="S15" s="848">
        <v>0</v>
      </c>
      <c r="T15" s="848">
        <v>0</v>
      </c>
      <c r="U15" s="848">
        <v>0</v>
      </c>
    </row>
    <row r="16" spans="1:21" x14ac:dyDescent="0.3">
      <c r="C16" s="832"/>
      <c r="D16" s="831"/>
      <c r="E16" s="831"/>
      <c r="F16" s="833">
        <v>2024</v>
      </c>
      <c r="G16" s="849">
        <f>SUM(G7)</f>
        <v>4.2769045099999996</v>
      </c>
      <c r="H16" s="849">
        <f t="shared" ref="H16:L17" si="8">SUM(H7)</f>
        <v>3.5640870900000001</v>
      </c>
      <c r="I16" s="847">
        <f t="shared" si="8"/>
        <v>0</v>
      </c>
      <c r="J16" s="849">
        <f t="shared" si="8"/>
        <v>1.6110302600000002</v>
      </c>
      <c r="K16" s="849">
        <f t="shared" si="8"/>
        <v>1.5912934999999999</v>
      </c>
      <c r="L16" s="849">
        <f t="shared" si="8"/>
        <v>0.36176332999999999</v>
      </c>
      <c r="M16" s="850"/>
      <c r="N16" s="844">
        <f>SUM(N7)</f>
        <v>1000</v>
      </c>
      <c r="O16" s="844">
        <f>SUM(O7)</f>
        <v>2</v>
      </c>
      <c r="P16" s="844">
        <f t="shared" ref="P16:Q16" si="9">SUM(P7)</f>
        <v>4</v>
      </c>
      <c r="Q16" s="844">
        <f t="shared" si="9"/>
        <v>9</v>
      </c>
      <c r="R16" s="845">
        <f>SUM(R7:R7)</f>
        <v>1000</v>
      </c>
      <c r="S16" s="845">
        <f t="shared" ref="S16:U17" si="10">SUM(S7:S7)</f>
        <v>6</v>
      </c>
      <c r="T16" s="845">
        <f t="shared" si="10"/>
        <v>0</v>
      </c>
      <c r="U16" s="845">
        <f t="shared" si="10"/>
        <v>9</v>
      </c>
    </row>
    <row r="17" spans="3:21" x14ac:dyDescent="0.3">
      <c r="C17" s="832"/>
      <c r="D17" s="831"/>
      <c r="E17" s="831"/>
      <c r="F17" s="833">
        <v>2025</v>
      </c>
      <c r="G17" s="849">
        <f>SUM(G8)</f>
        <v>2.9959880499999998</v>
      </c>
      <c r="H17" s="849">
        <f t="shared" si="8"/>
        <v>2.4966567099999999</v>
      </c>
      <c r="I17" s="847">
        <f t="shared" si="8"/>
        <v>0</v>
      </c>
      <c r="J17" s="849">
        <f t="shared" si="8"/>
        <v>1.4298108700000001</v>
      </c>
      <c r="K17" s="849">
        <f t="shared" si="8"/>
        <v>0.77482280999999997</v>
      </c>
      <c r="L17" s="849">
        <f t="shared" si="8"/>
        <v>0.29202303000000002</v>
      </c>
      <c r="M17" s="836"/>
      <c r="N17" s="851">
        <f t="shared" ref="N17:Q17" si="11">SUM(N8:N8)</f>
        <v>320</v>
      </c>
      <c r="O17" s="851">
        <f>SUM(O8:O8)</f>
        <v>0</v>
      </c>
      <c r="P17" s="851">
        <f t="shared" si="11"/>
        <v>0</v>
      </c>
      <c r="Q17" s="851">
        <f t="shared" si="11"/>
        <v>7</v>
      </c>
      <c r="R17" s="845">
        <f>SUM(R8:R8)</f>
        <v>400</v>
      </c>
      <c r="S17" s="845">
        <f t="shared" si="10"/>
        <v>0</v>
      </c>
      <c r="T17" s="845">
        <f t="shared" si="10"/>
        <v>5</v>
      </c>
      <c r="U17" s="845">
        <f t="shared" si="10"/>
        <v>7</v>
      </c>
    </row>
    <row r="18" spans="3:21" x14ac:dyDescent="0.3">
      <c r="C18" s="832"/>
      <c r="D18" s="831"/>
      <c r="E18" s="831"/>
      <c r="F18" s="831"/>
      <c r="G18" s="852"/>
      <c r="H18" s="852"/>
      <c r="M18" s="832"/>
    </row>
    <row r="19" spans="3:21" x14ac:dyDescent="0.3">
      <c r="C19" s="832"/>
      <c r="D19" s="831"/>
      <c r="E19" s="831"/>
      <c r="F19" s="831"/>
      <c r="G19" s="853"/>
      <c r="H19" s="852"/>
      <c r="M19" s="832"/>
    </row>
    <row r="20" spans="3:21" x14ac:dyDescent="0.3">
      <c r="C20" s="832"/>
      <c r="D20" s="831"/>
      <c r="E20" s="831"/>
      <c r="F20" s="831"/>
      <c r="G20" s="853"/>
      <c r="H20" s="852"/>
      <c r="M20" s="832"/>
    </row>
    <row r="21" spans="3:21" x14ac:dyDescent="0.3">
      <c r="C21" s="832"/>
      <c r="D21" s="831"/>
      <c r="E21" s="831"/>
      <c r="F21" s="831"/>
      <c r="G21" s="853"/>
      <c r="H21" s="852"/>
    </row>
    <row r="22" spans="3:21" x14ac:dyDescent="0.3">
      <c r="G22" s="853"/>
    </row>
    <row r="23" spans="3:21" x14ac:dyDescent="0.3">
      <c r="G23" s="853"/>
    </row>
    <row r="24" spans="3:21" x14ac:dyDescent="0.3">
      <c r="G24" s="853"/>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6" customWidth="1"/>
    <col min="2" max="2" width="9.140625" style="777" customWidth="1"/>
    <col min="3" max="3" width="101" style="778" customWidth="1"/>
    <col min="4" max="4" width="22.85546875" style="778" customWidth="1"/>
    <col min="5" max="5" width="15.28515625" style="854" customWidth="1"/>
    <col min="6" max="6" width="14.42578125" style="854" customWidth="1"/>
    <col min="7" max="7" width="21.28515625" style="778" customWidth="1"/>
    <col min="8" max="8" width="18.7109375" style="778" customWidth="1"/>
    <col min="9" max="9" width="17" style="780" customWidth="1"/>
    <col min="10" max="10" width="16.42578125" style="780" customWidth="1"/>
    <col min="11" max="11" width="17.28515625" style="780" customWidth="1"/>
    <col min="12" max="12" width="16.42578125" style="780" customWidth="1"/>
    <col min="13" max="13" width="16.42578125" style="779" customWidth="1"/>
    <col min="14" max="14" width="19" style="854" customWidth="1"/>
    <col min="15" max="26" width="15.85546875" style="778" customWidth="1"/>
    <col min="27" max="27" width="14" style="778" customWidth="1"/>
    <col min="28" max="16384" width="9.140625" style="778"/>
  </cols>
  <sheetData>
    <row r="1" spans="1:27" x14ac:dyDescent="0.3">
      <c r="N1" s="1116" t="s">
        <v>1146</v>
      </c>
      <c r="O1" s="1117"/>
      <c r="P1" s="1117"/>
      <c r="Q1" s="1117"/>
      <c r="R1" s="1117"/>
      <c r="S1" s="1117"/>
      <c r="T1" s="1118"/>
      <c r="U1" s="1116" t="s">
        <v>1147</v>
      </c>
      <c r="V1" s="1117"/>
      <c r="W1" s="1117"/>
      <c r="X1" s="1117"/>
      <c r="Y1" s="1117"/>
      <c r="Z1" s="1117"/>
      <c r="AA1" s="1118"/>
    </row>
    <row r="2" spans="1:27" ht="158.25" x14ac:dyDescent="0.3">
      <c r="A2" s="784"/>
      <c r="B2" s="785" t="s">
        <v>1121</v>
      </c>
      <c r="C2" s="786" t="s">
        <v>1122</v>
      </c>
      <c r="D2" s="786" t="s">
        <v>1123</v>
      </c>
      <c r="E2" s="786" t="s">
        <v>1124</v>
      </c>
      <c r="F2" s="786" t="s">
        <v>1125</v>
      </c>
      <c r="G2" s="786" t="s">
        <v>1126</v>
      </c>
      <c r="H2" s="786" t="s">
        <v>1127</v>
      </c>
      <c r="I2" s="787" t="s">
        <v>177</v>
      </c>
      <c r="J2" s="787" t="s">
        <v>175</v>
      </c>
      <c r="K2" s="787" t="s">
        <v>173</v>
      </c>
      <c r="L2" s="787" t="s">
        <v>171</v>
      </c>
      <c r="M2" s="855"/>
      <c r="N2" s="856" t="s">
        <v>1156</v>
      </c>
      <c r="O2" s="857" t="s">
        <v>1157</v>
      </c>
      <c r="P2" s="858" t="s">
        <v>1158</v>
      </c>
      <c r="Q2" s="859" t="s">
        <v>1159</v>
      </c>
      <c r="R2" s="859" t="s">
        <v>1160</v>
      </c>
      <c r="S2" s="860" t="s">
        <v>1161</v>
      </c>
      <c r="T2" s="861" t="s">
        <v>1162</v>
      </c>
      <c r="U2" s="862" t="s">
        <v>1156</v>
      </c>
      <c r="V2" s="863" t="s">
        <v>1157</v>
      </c>
      <c r="W2" s="864" t="s">
        <v>1158</v>
      </c>
      <c r="X2" s="865" t="s">
        <v>1159</v>
      </c>
      <c r="Y2" s="865" t="s">
        <v>1160</v>
      </c>
      <c r="Z2" s="866" t="s">
        <v>1161</v>
      </c>
      <c r="AA2" s="867" t="s">
        <v>1162</v>
      </c>
    </row>
    <row r="3" spans="1:27" x14ac:dyDescent="0.3">
      <c r="A3" s="791"/>
      <c r="B3" s="1113" t="s">
        <v>1070</v>
      </c>
      <c r="C3" s="1114"/>
      <c r="D3" s="1114"/>
      <c r="E3" s="1114"/>
      <c r="F3" s="1114"/>
      <c r="G3" s="1114"/>
      <c r="H3" s="1119"/>
      <c r="I3" s="1119"/>
      <c r="J3" s="1119"/>
      <c r="K3" s="1119"/>
      <c r="L3" s="1120"/>
      <c r="M3" s="868"/>
      <c r="N3" s="856"/>
      <c r="O3" s="869"/>
      <c r="P3" s="870"/>
      <c r="Q3" s="871"/>
      <c r="R3" s="871"/>
      <c r="S3" s="872"/>
      <c r="T3" s="873"/>
      <c r="U3" s="874"/>
      <c r="V3" s="875"/>
      <c r="W3" s="876"/>
      <c r="X3" s="877"/>
      <c r="Y3" s="877"/>
      <c r="Z3" s="878"/>
      <c r="AA3" s="879"/>
    </row>
    <row r="4" spans="1:27" s="801" customFormat="1" ht="182.25" x14ac:dyDescent="0.3">
      <c r="A4" s="802"/>
      <c r="B4" s="880">
        <v>8</v>
      </c>
      <c r="C4" s="10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6" t="str">
        <f>'[2]2021-2025 амортиз'!D5</f>
        <v>К_ИНФ05015</v>
      </c>
      <c r="E4" s="796">
        <f>'[2]2021-2025 амортиз'!E5</f>
        <v>2021</v>
      </c>
      <c r="F4" s="796">
        <f>'[2]2021-2025 амортиз'!F5</f>
        <v>1957</v>
      </c>
      <c r="G4" s="881">
        <f>'[2]2021-2025 амортиз'!G5</f>
        <v>0.50515911999999996</v>
      </c>
      <c r="H4" s="882">
        <f>'[2]2021-2025 амортиз'!H5</f>
        <v>0.42096592999999999</v>
      </c>
      <c r="I4" s="796">
        <f>'[2]2021-2025 амортиз'!I5</f>
        <v>0</v>
      </c>
      <c r="J4" s="796">
        <f>'[2]2021-2025 амортиз'!J5</f>
        <v>0.40869856999999998</v>
      </c>
      <c r="K4" s="796">
        <f>'[2]2021-2025 амортиз'!K5</f>
        <v>0</v>
      </c>
      <c r="L4" s="883">
        <f>'[2]2021-2025 амортиз'!L5</f>
        <v>1.226736E-2</v>
      </c>
      <c r="M4" s="884">
        <v>8</v>
      </c>
      <c r="N4" s="885">
        <f t="shared" ref="N4:N12" si="0">SUM(O4:R4)</f>
        <v>0.16</v>
      </c>
      <c r="O4" s="886">
        <f>0.12+0.04</f>
        <v>0.16</v>
      </c>
      <c r="P4" s="887">
        <v>0</v>
      </c>
      <c r="Q4" s="888">
        <v>0</v>
      </c>
      <c r="R4" s="888">
        <v>0</v>
      </c>
      <c r="S4" s="889">
        <v>4</v>
      </c>
      <c r="T4" s="890">
        <v>0</v>
      </c>
      <c r="U4" s="891">
        <f t="shared" ref="U4:U12" si="1">SUM(V4:Y4)</f>
        <v>0.22</v>
      </c>
      <c r="V4" s="892">
        <f>0.12+0.04</f>
        <v>0.16</v>
      </c>
      <c r="W4" s="893">
        <v>0</v>
      </c>
      <c r="X4" s="894">
        <v>0.06</v>
      </c>
      <c r="Y4" s="894">
        <v>0</v>
      </c>
      <c r="Z4" s="895">
        <v>0</v>
      </c>
      <c r="AA4" s="896">
        <v>4</v>
      </c>
    </row>
    <row r="5" spans="1:27" s="801" customFormat="1" ht="81" x14ac:dyDescent="0.3">
      <c r="A5" s="802"/>
      <c r="B5" s="880">
        <v>11</v>
      </c>
      <c r="C5" s="10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6" t="str">
        <f>'[2]2021-2025 амортиз'!D6</f>
        <v>К_ИНФ07979</v>
      </c>
      <c r="E5" s="796">
        <f>'[2]2021-2025 амортиз'!E6</f>
        <v>2021</v>
      </c>
      <c r="F5" s="796">
        <f>'[2]2021-2025 амортиз'!F6</f>
        <v>1959</v>
      </c>
      <c r="G5" s="881">
        <f>'[2]2021-2025 амортиз'!G6</f>
        <v>0.93317804000000004</v>
      </c>
      <c r="H5" s="882">
        <f>'[2]2021-2025 амортиз'!H6</f>
        <v>0.77764836999999998</v>
      </c>
      <c r="I5" s="796">
        <f>'[2]2021-2025 амортиз'!I6</f>
        <v>0</v>
      </c>
      <c r="J5" s="796">
        <f>'[2]2021-2025 амортиз'!J6</f>
        <v>0.77371354999999997</v>
      </c>
      <c r="K5" s="796">
        <f>'[2]2021-2025 амортиз'!K6</f>
        <v>0</v>
      </c>
      <c r="L5" s="883">
        <f>'[2]2021-2025 амортиз'!L6</f>
        <v>3.9348200000000003E-3</v>
      </c>
      <c r="M5" s="884">
        <v>11</v>
      </c>
      <c r="N5" s="885">
        <f t="shared" ref="N5" si="2">SUM(O5:R5)</f>
        <v>0.18</v>
      </c>
      <c r="O5" s="886">
        <v>0</v>
      </c>
      <c r="P5" s="887">
        <v>0</v>
      </c>
      <c r="Q5" s="888">
        <v>0.18</v>
      </c>
      <c r="R5" s="888">
        <v>0</v>
      </c>
      <c r="S5" s="889">
        <v>0</v>
      </c>
      <c r="T5" s="890">
        <v>0</v>
      </c>
      <c r="U5" s="891">
        <f t="shared" ref="U5:U6" si="3">SUM(V5:Y5)</f>
        <v>0.18</v>
      </c>
      <c r="V5" s="892">
        <v>0</v>
      </c>
      <c r="W5" s="893">
        <v>0</v>
      </c>
      <c r="X5" s="894">
        <v>0.18</v>
      </c>
      <c r="Y5" s="894">
        <v>0</v>
      </c>
      <c r="Z5" s="895">
        <v>0</v>
      </c>
      <c r="AA5" s="896">
        <v>0</v>
      </c>
    </row>
    <row r="6" spans="1:27" s="810" customFormat="1" ht="101.25" x14ac:dyDescent="0.3">
      <c r="A6" s="897"/>
      <c r="B6" s="898">
        <v>35</v>
      </c>
      <c r="C6" s="100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5" t="str">
        <f>'[2]2021-2025 амортиз'!D11</f>
        <v>К_ИНФ07089</v>
      </c>
      <c r="E6" s="805" t="str">
        <f>'[2]2021-2025 амортиз'!E11</f>
        <v>2022</v>
      </c>
      <c r="F6" s="805" t="str">
        <f>'[2]2021-2025 амортиз'!F11</f>
        <v>1958</v>
      </c>
      <c r="G6" s="899">
        <f>'[2]2021-2025 амортиз'!G11</f>
        <v>0.36587346999999998</v>
      </c>
      <c r="H6" s="900">
        <f>'[2]2021-2025 амортиз'!H11</f>
        <v>0.30489455999999998</v>
      </c>
      <c r="I6" s="805">
        <f>'[2]2021-2025 амортиз'!I11</f>
        <v>0</v>
      </c>
      <c r="J6" s="805">
        <f>'[2]2021-2025 амортиз'!J11</f>
        <v>0.30095973999999998</v>
      </c>
      <c r="K6" s="805">
        <f>'[2]2021-2025 амортиз'!K11</f>
        <v>0</v>
      </c>
      <c r="L6" s="901">
        <f>'[2]2021-2025 амортиз'!L11</f>
        <v>3.9348200000000003E-3</v>
      </c>
      <c r="M6" s="902">
        <v>35</v>
      </c>
      <c r="N6" s="903">
        <f t="shared" ref="N6:N10" si="4">SUM(O6:R6)</f>
        <v>0.08</v>
      </c>
      <c r="O6" s="904">
        <v>0</v>
      </c>
      <c r="P6" s="905">
        <v>0</v>
      </c>
      <c r="Q6" s="906">
        <v>0.08</v>
      </c>
      <c r="R6" s="906">
        <v>0</v>
      </c>
      <c r="S6" s="907">
        <v>0</v>
      </c>
      <c r="T6" s="908">
        <v>0</v>
      </c>
      <c r="U6" s="909">
        <f t="shared" si="3"/>
        <v>0.08</v>
      </c>
      <c r="V6" s="910">
        <v>0</v>
      </c>
      <c r="W6" s="911">
        <v>0</v>
      </c>
      <c r="X6" s="912">
        <v>0.08</v>
      </c>
      <c r="Y6" s="912">
        <v>0</v>
      </c>
      <c r="Z6" s="913">
        <v>0</v>
      </c>
      <c r="AA6" s="914">
        <v>0</v>
      </c>
    </row>
    <row r="7" spans="1:27" s="810" customFormat="1" ht="263.25" x14ac:dyDescent="0.3">
      <c r="A7" s="915"/>
      <c r="B7" s="898">
        <v>7</v>
      </c>
      <c r="C7" s="805"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5" t="str">
        <f>'[2]2021-2025 амортиз'!D12</f>
        <v>К_ИНФ08452</v>
      </c>
      <c r="E7" s="805">
        <f>'[2]2021-2025 амортиз'!E12</f>
        <v>2022</v>
      </c>
      <c r="F7" s="805">
        <f>'[2]2021-2025 амортиз'!F12</f>
        <v>1960</v>
      </c>
      <c r="G7" s="899">
        <f>'[2]2021-2025 амортиз'!G12</f>
        <v>0.67924450000000003</v>
      </c>
      <c r="H7" s="900">
        <f>'[2]2021-2025 амортиз'!H12</f>
        <v>0.56603707999999997</v>
      </c>
      <c r="I7" s="805">
        <f>'[2]2021-2025 амортиз'!I12</f>
        <v>0</v>
      </c>
      <c r="J7" s="805">
        <f>'[2]2021-2025 амортиз'!J12</f>
        <v>0.54937320000000001</v>
      </c>
      <c r="K7" s="805">
        <f>'[2]2021-2025 амортиз'!K12</f>
        <v>0</v>
      </c>
      <c r="L7" s="901">
        <f>'[2]2021-2025 амортиз'!L12</f>
        <v>1.6663879999999999E-2</v>
      </c>
      <c r="M7" s="902">
        <v>7</v>
      </c>
      <c r="N7" s="903">
        <f t="shared" si="4"/>
        <v>0.36</v>
      </c>
      <c r="O7" s="904">
        <f>0.22+0.08</f>
        <v>0.3</v>
      </c>
      <c r="P7" s="905">
        <v>0</v>
      </c>
      <c r="Q7" s="906">
        <f>0.03+0.03</f>
        <v>0.06</v>
      </c>
      <c r="R7" s="906">
        <v>0</v>
      </c>
      <c r="S7" s="907">
        <v>0</v>
      </c>
      <c r="T7" s="908">
        <v>0</v>
      </c>
      <c r="U7" s="909">
        <f t="shared" ref="U7:U10" si="5">SUM(V7:Y7)</f>
        <v>0.36</v>
      </c>
      <c r="V7" s="910">
        <f>0.22+0.08</f>
        <v>0.3</v>
      </c>
      <c r="W7" s="911">
        <v>0</v>
      </c>
      <c r="X7" s="912">
        <f>0.03+0.03</f>
        <v>0.06</v>
      </c>
      <c r="Y7" s="912">
        <v>0</v>
      </c>
      <c r="Z7" s="913">
        <v>0</v>
      </c>
      <c r="AA7" s="914">
        <v>0</v>
      </c>
    </row>
    <row r="8" spans="1:27" s="935" customFormat="1" ht="101.25" x14ac:dyDescent="0.3">
      <c r="A8" s="916"/>
      <c r="B8" s="917">
        <f>'[2]2021-2025 амортиз'!B16</f>
        <v>29</v>
      </c>
      <c r="C8" s="918"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7" t="str">
        <f>'[2]2021-2025 амортиз'!D16</f>
        <v>К_СТР09760КЛ</v>
      </c>
      <c r="E8" s="917" t="str">
        <f>'[2]2021-2025 амортиз'!E16</f>
        <v>2023</v>
      </c>
      <c r="F8" s="917" t="str">
        <f>'[2]2021-2025 амортиз'!F16</f>
        <v>1961</v>
      </c>
      <c r="G8" s="919">
        <f>'[2]2021-2025 амортиз'!G16</f>
        <v>1.4075926299999999</v>
      </c>
      <c r="H8" s="920">
        <f>'[2]2021-2025 амортиз'!H16</f>
        <v>1.1729938600000001</v>
      </c>
      <c r="I8" s="917">
        <f>'[2]2021-2025 амортиз'!I16</f>
        <v>0</v>
      </c>
      <c r="J8" s="917">
        <f>'[2]2021-2025 амортиз'!J16</f>
        <v>1.1651230000000001</v>
      </c>
      <c r="K8" s="917">
        <f>'[2]2021-2025 амортиз'!K16</f>
        <v>0</v>
      </c>
      <c r="L8" s="921">
        <f>'[2]2021-2025 амортиз'!L16</f>
        <v>7.8708600000000004E-3</v>
      </c>
      <c r="M8" s="922">
        <v>29</v>
      </c>
      <c r="N8" s="923">
        <f t="shared" si="4"/>
        <v>0.25</v>
      </c>
      <c r="O8" s="924">
        <v>0</v>
      </c>
      <c r="P8" s="925">
        <v>0</v>
      </c>
      <c r="Q8" s="926">
        <v>0</v>
      </c>
      <c r="R8" s="926">
        <v>0.25</v>
      </c>
      <c r="S8" s="927">
        <v>0</v>
      </c>
      <c r="T8" s="928">
        <v>0</v>
      </c>
      <c r="U8" s="929">
        <f t="shared" si="5"/>
        <v>0.25</v>
      </c>
      <c r="V8" s="930">
        <v>0</v>
      </c>
      <c r="W8" s="931">
        <v>0</v>
      </c>
      <c r="X8" s="932">
        <v>0</v>
      </c>
      <c r="Y8" s="932">
        <v>0.25</v>
      </c>
      <c r="Z8" s="933">
        <v>0</v>
      </c>
      <c r="AA8" s="934">
        <v>0</v>
      </c>
    </row>
    <row r="9" spans="1:27" s="935" customFormat="1" ht="101.25" x14ac:dyDescent="0.3">
      <c r="A9" s="936"/>
      <c r="B9" s="917">
        <f>'[2]2021-2025 амортиз'!B17</f>
        <v>32</v>
      </c>
      <c r="C9" s="918"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7" t="str">
        <f>'[2]2021-2025 амортиз'!D17</f>
        <v>К_ИНФ08004</v>
      </c>
      <c r="E9" s="917" t="str">
        <f>'[2]2021-2025 амортиз'!E17</f>
        <v>2023</v>
      </c>
      <c r="F9" s="917" t="str">
        <f>'[2]2021-2025 амортиз'!F17</f>
        <v>1991</v>
      </c>
      <c r="G9" s="919">
        <f>'[2]2021-2025 амортиз'!G17</f>
        <v>1.02149047</v>
      </c>
      <c r="H9" s="920">
        <f>'[2]2021-2025 амортиз'!H17</f>
        <v>0.85124206000000002</v>
      </c>
      <c r="I9" s="917">
        <f>'[2]2021-2025 амортиз'!I17</f>
        <v>0</v>
      </c>
      <c r="J9" s="917">
        <f>'[2]2021-2025 амортиз'!J17</f>
        <v>0.81833869999999997</v>
      </c>
      <c r="K9" s="917">
        <f>'[2]2021-2025 амортиз'!K17</f>
        <v>0</v>
      </c>
      <c r="L9" s="921">
        <f>'[2]2021-2025 амортиз'!L17</f>
        <v>3.290336E-2</v>
      </c>
      <c r="M9" s="922">
        <v>32</v>
      </c>
      <c r="N9" s="923">
        <f t="shared" si="4"/>
        <v>0.46700000000000003</v>
      </c>
      <c r="O9" s="924">
        <v>0</v>
      </c>
      <c r="P9" s="925">
        <v>0.46700000000000003</v>
      </c>
      <c r="Q9" s="926">
        <v>0</v>
      </c>
      <c r="R9" s="926">
        <v>0</v>
      </c>
      <c r="S9" s="927">
        <v>0</v>
      </c>
      <c r="T9" s="928">
        <v>0</v>
      </c>
      <c r="U9" s="929">
        <f t="shared" si="5"/>
        <v>0.46700000000000003</v>
      </c>
      <c r="V9" s="930">
        <v>0</v>
      </c>
      <c r="W9" s="931">
        <v>0.46700000000000003</v>
      </c>
      <c r="X9" s="932">
        <v>0</v>
      </c>
      <c r="Y9" s="932">
        <v>0</v>
      </c>
      <c r="Z9" s="933">
        <v>0</v>
      </c>
      <c r="AA9" s="934">
        <v>0</v>
      </c>
    </row>
    <row r="10" spans="1:27" s="935" customFormat="1" ht="182.25" x14ac:dyDescent="0.3">
      <c r="A10" s="916"/>
      <c r="B10" s="917">
        <f>'[2]2021-2025 амортиз'!B18</f>
        <v>37</v>
      </c>
      <c r="C10" s="918"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7" t="str">
        <f>'[2]2021-2025 амортиз'!D18</f>
        <v>К_ИНФ15358</v>
      </c>
      <c r="E10" s="917" t="str">
        <f>'[2]2021-2025 амортиз'!E18</f>
        <v>2023</v>
      </c>
      <c r="F10" s="917" t="str">
        <f>'[2]2021-2025 амортиз'!F18</f>
        <v>1999</v>
      </c>
      <c r="G10" s="919">
        <f>'[2]2021-2025 амортиз'!G18</f>
        <v>2.71661354</v>
      </c>
      <c r="H10" s="920">
        <f>'[2]2021-2025 амортиз'!H18</f>
        <v>2.26384462</v>
      </c>
      <c r="I10" s="917">
        <f>'[2]2021-2025 амортиз'!I18</f>
        <v>0</v>
      </c>
      <c r="J10" s="917">
        <f>'[2]2021-2025 амортиз'!J18</f>
        <v>2.2402345299999999</v>
      </c>
      <c r="K10" s="917">
        <f>'[2]2021-2025 амортиз'!K18</f>
        <v>0</v>
      </c>
      <c r="L10" s="921">
        <f>'[2]2021-2025 амортиз'!L18</f>
        <v>2.361009E-2</v>
      </c>
      <c r="M10" s="922">
        <v>37</v>
      </c>
      <c r="N10" s="923">
        <f t="shared" si="4"/>
        <v>0.8</v>
      </c>
      <c r="O10" s="924">
        <v>0</v>
      </c>
      <c r="P10" s="925">
        <v>0</v>
      </c>
      <c r="Q10" s="926">
        <f>2*0.1+4*0.15</f>
        <v>0.8</v>
      </c>
      <c r="R10" s="926">
        <v>0</v>
      </c>
      <c r="S10" s="927">
        <v>0</v>
      </c>
      <c r="T10" s="928">
        <v>0</v>
      </c>
      <c r="U10" s="929">
        <f t="shared" si="5"/>
        <v>0.8</v>
      </c>
      <c r="V10" s="930">
        <v>0</v>
      </c>
      <c r="W10" s="931">
        <v>0</v>
      </c>
      <c r="X10" s="932">
        <f>2*0.1+4*0.15</f>
        <v>0.8</v>
      </c>
      <c r="Y10" s="932">
        <v>0</v>
      </c>
      <c r="Z10" s="933">
        <v>0</v>
      </c>
      <c r="AA10" s="934">
        <v>0</v>
      </c>
    </row>
    <row r="11" spans="1:27" s="956" customFormat="1" ht="101.25" x14ac:dyDescent="0.25">
      <c r="A11" s="937"/>
      <c r="B11" s="938">
        <v>34</v>
      </c>
      <c r="C11" s="939"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39" t="str">
        <f>'[2]2021-2025 амортиз'!D23</f>
        <v>К_ИНФ08348</v>
      </c>
      <c r="E11" s="939" t="str">
        <f>'[2]2021-2025 амортиз'!E23</f>
        <v>2024</v>
      </c>
      <c r="F11" s="939" t="str">
        <f>'[2]2021-2025 амортиз'!F23</f>
        <v>1963</v>
      </c>
      <c r="G11" s="940">
        <f>'[2]2021-2025 амортиз'!G23</f>
        <v>0.96083419999999997</v>
      </c>
      <c r="H11" s="941">
        <f>'[2]2021-2025 амортиз'!H23</f>
        <v>0.80069517000000001</v>
      </c>
      <c r="I11" s="939">
        <f>'[2]2021-2025 амортиз'!I23</f>
        <v>0</v>
      </c>
      <c r="J11" s="939">
        <f>'[2]2021-2025 амортиз'!J23</f>
        <v>0.79282514000000004</v>
      </c>
      <c r="K11" s="939">
        <f>'[2]2021-2025 амортиз'!K23</f>
        <v>0</v>
      </c>
      <c r="L11" s="942">
        <f>'[2]2021-2025 амортиз'!L23</f>
        <v>7.8700300000000001E-3</v>
      </c>
      <c r="M11" s="943">
        <v>34</v>
      </c>
      <c r="N11" s="944">
        <f t="shared" ref="N11" si="6">SUM(O11:R11)</f>
        <v>0.3</v>
      </c>
      <c r="O11" s="945">
        <v>0</v>
      </c>
      <c r="P11" s="946">
        <v>0</v>
      </c>
      <c r="Q11" s="947">
        <f>2*0.15</f>
        <v>0.3</v>
      </c>
      <c r="R11" s="947">
        <v>0</v>
      </c>
      <c r="S11" s="948">
        <v>0</v>
      </c>
      <c r="T11" s="949">
        <v>0</v>
      </c>
      <c r="U11" s="950">
        <f t="shared" ref="U11" si="7">SUM(V11:Y11)</f>
        <v>0.3</v>
      </c>
      <c r="V11" s="951">
        <v>0</v>
      </c>
      <c r="W11" s="952">
        <v>0</v>
      </c>
      <c r="X11" s="953">
        <f>2*0.15</f>
        <v>0.3</v>
      </c>
      <c r="Y11" s="953">
        <v>0</v>
      </c>
      <c r="Z11" s="954">
        <v>0</v>
      </c>
      <c r="AA11" s="955">
        <v>0</v>
      </c>
    </row>
    <row r="12" spans="1:27" s="827" customFormat="1" ht="304.5" thickBot="1" x14ac:dyDescent="0.35">
      <c r="A12" s="957"/>
      <c r="B12" s="958">
        <v>40</v>
      </c>
      <c r="C12" s="822"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2" t="str">
        <f>'[2]2021-2025 амортиз'!D28</f>
        <v>К_СТР09764КЛН</v>
      </c>
      <c r="E12" s="822" t="str">
        <f>'[2]2021-2025 амортиз'!E28</f>
        <v>2025</v>
      </c>
      <c r="F12" s="822" t="str">
        <f>'[2]2021-2025 амортиз'!F28</f>
        <v>1960</v>
      </c>
      <c r="G12" s="959">
        <f>'[2]2021-2025 амортиз'!G28</f>
        <v>2.2196846899999998</v>
      </c>
      <c r="H12" s="960">
        <f>'[2]2021-2025 амортиз'!H28</f>
        <v>1.8497372400000001</v>
      </c>
      <c r="I12" s="961">
        <f>'[2]2021-2025 амортиз'!I28</f>
        <v>0</v>
      </c>
      <c r="J12" s="961">
        <f>'[2]2021-2025 амортиз'!J28</f>
        <v>1.8261275300000002</v>
      </c>
      <c r="K12" s="961">
        <f>'[2]2021-2025 амортиз'!K28</f>
        <v>0</v>
      </c>
      <c r="L12" s="962">
        <f>'[2]2021-2025 амортиз'!L28</f>
        <v>2.3609709999999999E-2</v>
      </c>
      <c r="M12" s="963">
        <v>40</v>
      </c>
      <c r="N12" s="964">
        <f t="shared" si="0"/>
        <v>0.59000000000000008</v>
      </c>
      <c r="O12" s="965">
        <v>0</v>
      </c>
      <c r="P12" s="966">
        <v>0</v>
      </c>
      <c r="Q12" s="967">
        <f>2*0.15+0.13+2*0.05+0.06</f>
        <v>0.59000000000000008</v>
      </c>
      <c r="R12" s="967">
        <v>0</v>
      </c>
      <c r="S12" s="968">
        <v>0</v>
      </c>
      <c r="T12" s="969">
        <v>0</v>
      </c>
      <c r="U12" s="970">
        <f t="shared" si="1"/>
        <v>0.59000000000000008</v>
      </c>
      <c r="V12" s="971">
        <v>0</v>
      </c>
      <c r="W12" s="972">
        <v>0</v>
      </c>
      <c r="X12" s="973">
        <f>2*0.15+0.13+2*0.05+0.06</f>
        <v>0.59000000000000008</v>
      </c>
      <c r="Y12" s="973">
        <v>0</v>
      </c>
      <c r="Z12" s="974">
        <v>0</v>
      </c>
      <c r="AA12" s="975">
        <v>0</v>
      </c>
    </row>
    <row r="13" spans="1:27" x14ac:dyDescent="0.3">
      <c r="C13" s="832"/>
      <c r="D13" s="832"/>
      <c r="E13" s="976"/>
      <c r="F13" s="976"/>
      <c r="G13" s="976"/>
      <c r="H13" s="976"/>
      <c r="I13" s="977"/>
      <c r="K13" s="977"/>
    </row>
    <row r="14" spans="1:27" x14ac:dyDescent="0.3">
      <c r="C14" s="832"/>
      <c r="D14" s="832"/>
      <c r="E14" s="976"/>
      <c r="F14" s="868" t="s">
        <v>1155</v>
      </c>
      <c r="G14" s="836">
        <f t="shared" ref="G14:L14" si="8">G20+G19+G18+G17+G16</f>
        <v>10.809670659999998</v>
      </c>
      <c r="H14" s="836">
        <f>H20+H19+H18+H17+H16</f>
        <v>9.0080588900000009</v>
      </c>
      <c r="I14" s="978">
        <f t="shared" si="8"/>
        <v>0</v>
      </c>
      <c r="J14" s="836">
        <f t="shared" si="8"/>
        <v>8.8753939600000002</v>
      </c>
      <c r="K14" s="978">
        <f t="shared" si="8"/>
        <v>0</v>
      </c>
      <c r="L14" s="836">
        <f t="shared" si="8"/>
        <v>0.13266493000000001</v>
      </c>
      <c r="M14" s="836"/>
      <c r="N14" s="979">
        <f t="shared" ref="N14:AA14" si="9">N20+N19+N18+N17+N16</f>
        <v>3.1869999999999998</v>
      </c>
      <c r="O14" s="979">
        <f t="shared" si="9"/>
        <v>0.45999999999999996</v>
      </c>
      <c r="P14" s="979">
        <f t="shared" si="9"/>
        <v>0.46700000000000003</v>
      </c>
      <c r="Q14" s="979">
        <f t="shared" si="9"/>
        <v>2.0100000000000002</v>
      </c>
      <c r="R14" s="979">
        <f t="shared" si="9"/>
        <v>0.25</v>
      </c>
      <c r="S14" s="979">
        <f t="shared" si="9"/>
        <v>4</v>
      </c>
      <c r="T14" s="979">
        <f t="shared" si="9"/>
        <v>0</v>
      </c>
      <c r="U14" s="979">
        <f t="shared" si="9"/>
        <v>3.2469999999999999</v>
      </c>
      <c r="V14" s="979">
        <f t="shared" si="9"/>
        <v>0.45999999999999996</v>
      </c>
      <c r="W14" s="979">
        <f t="shared" si="9"/>
        <v>0.46700000000000003</v>
      </c>
      <c r="X14" s="979">
        <f t="shared" si="9"/>
        <v>2.0700000000000003</v>
      </c>
      <c r="Y14" s="979">
        <f t="shared" si="9"/>
        <v>0.25</v>
      </c>
      <c r="Z14" s="979">
        <f t="shared" si="9"/>
        <v>0</v>
      </c>
      <c r="AA14" s="979">
        <f t="shared" si="9"/>
        <v>4</v>
      </c>
    </row>
    <row r="15" spans="1:27" x14ac:dyDescent="0.3">
      <c r="C15" s="832"/>
      <c r="D15" s="832"/>
      <c r="E15" s="976"/>
      <c r="F15" s="976"/>
      <c r="G15" s="836"/>
      <c r="H15" s="836"/>
      <c r="I15" s="978"/>
      <c r="J15" s="836"/>
      <c r="K15" s="978"/>
      <c r="L15" s="836"/>
      <c r="M15" s="836"/>
    </row>
    <row r="16" spans="1:27" x14ac:dyDescent="0.3">
      <c r="C16" s="832"/>
      <c r="D16" s="832"/>
      <c r="E16" s="976"/>
      <c r="F16" s="868">
        <v>2021</v>
      </c>
      <c r="G16" s="841">
        <f>SUM(G4:G5)</f>
        <v>1.4383371600000001</v>
      </c>
      <c r="H16" s="841">
        <f t="shared" ref="H16:L16" si="10">SUM(H4:H5)</f>
        <v>1.1986143</v>
      </c>
      <c r="I16" s="842">
        <f t="shared" si="10"/>
        <v>0</v>
      </c>
      <c r="J16" s="841">
        <f t="shared" si="10"/>
        <v>1.18241212</v>
      </c>
      <c r="K16" s="842">
        <f t="shared" si="10"/>
        <v>0</v>
      </c>
      <c r="L16" s="841">
        <f t="shared" si="10"/>
        <v>1.620218E-2</v>
      </c>
      <c r="M16" s="841"/>
      <c r="N16" s="980">
        <f>SUM(O16:R16)</f>
        <v>0.33999999999999997</v>
      </c>
      <c r="O16" s="981">
        <f>SUM(O4:O5)</f>
        <v>0.16</v>
      </c>
      <c r="P16" s="981">
        <f t="shared" ref="P16:T16" si="11">SUM(P4:P5)</f>
        <v>0</v>
      </c>
      <c r="Q16" s="981">
        <f t="shared" si="11"/>
        <v>0.18</v>
      </c>
      <c r="R16" s="981">
        <f t="shared" si="11"/>
        <v>0</v>
      </c>
      <c r="S16" s="981">
        <f t="shared" si="11"/>
        <v>4</v>
      </c>
      <c r="T16" s="981">
        <f t="shared" si="11"/>
        <v>0</v>
      </c>
      <c r="U16" s="982">
        <f>SUM(V16:Y16)</f>
        <v>0.4</v>
      </c>
      <c r="V16" s="981">
        <f>SUM(V4:V5)</f>
        <v>0.16</v>
      </c>
      <c r="W16" s="842">
        <f t="shared" ref="W16:AA16" si="12">SUM(W4:W5)</f>
        <v>0</v>
      </c>
      <c r="X16" s="981">
        <f t="shared" si="12"/>
        <v>0.24</v>
      </c>
      <c r="Y16" s="981">
        <f t="shared" si="12"/>
        <v>0</v>
      </c>
      <c r="Z16" s="842">
        <f t="shared" si="12"/>
        <v>0</v>
      </c>
      <c r="AA16" s="842">
        <f t="shared" si="12"/>
        <v>4</v>
      </c>
    </row>
    <row r="17" spans="3:27" x14ac:dyDescent="0.3">
      <c r="C17" s="832"/>
      <c r="D17" s="832"/>
      <c r="E17" s="976"/>
      <c r="F17" s="868">
        <v>2022</v>
      </c>
      <c r="G17" s="983">
        <f>SUM(G6:G7)</f>
        <v>1.04511797</v>
      </c>
      <c r="H17" s="983">
        <f t="shared" ref="H17:L17" si="13">SUM(H6:H7)</f>
        <v>0.87093164000000001</v>
      </c>
      <c r="I17" s="984">
        <f t="shared" si="13"/>
        <v>0</v>
      </c>
      <c r="J17" s="983">
        <f t="shared" si="13"/>
        <v>0.85033293999999993</v>
      </c>
      <c r="K17" s="984">
        <f t="shared" si="13"/>
        <v>0</v>
      </c>
      <c r="L17" s="983">
        <f t="shared" si="13"/>
        <v>2.0598699999999998E-2</v>
      </c>
      <c r="M17" s="983"/>
      <c r="N17" s="980">
        <f t="shared" ref="N17:N20" si="14">SUM(O17:R17)</f>
        <v>0.44</v>
      </c>
      <c r="O17" s="985">
        <f>SUM(O6:O7)</f>
        <v>0.3</v>
      </c>
      <c r="P17" s="985">
        <f t="shared" ref="P17:T17" si="15">SUM(P6:P7)</f>
        <v>0</v>
      </c>
      <c r="Q17" s="985">
        <f t="shared" si="15"/>
        <v>0.14000000000000001</v>
      </c>
      <c r="R17" s="985">
        <f t="shared" si="15"/>
        <v>0</v>
      </c>
      <c r="S17" s="985">
        <f t="shared" si="15"/>
        <v>0</v>
      </c>
      <c r="T17" s="985">
        <f t="shared" si="15"/>
        <v>0</v>
      </c>
      <c r="U17" s="982">
        <f t="shared" ref="U17:U20" si="16">SUM(V17:Y17)</f>
        <v>0.44</v>
      </c>
      <c r="V17" s="985">
        <f>SUM(V6:V7)</f>
        <v>0.3</v>
      </c>
      <c r="W17" s="984">
        <f t="shared" ref="W17:AA17" si="17">SUM(W6:W7)</f>
        <v>0</v>
      </c>
      <c r="X17" s="985">
        <f t="shared" si="17"/>
        <v>0.14000000000000001</v>
      </c>
      <c r="Y17" s="985">
        <f t="shared" si="17"/>
        <v>0</v>
      </c>
      <c r="Z17" s="984">
        <f t="shared" si="17"/>
        <v>0</v>
      </c>
      <c r="AA17" s="984">
        <f t="shared" si="17"/>
        <v>0</v>
      </c>
    </row>
    <row r="18" spans="3:27" x14ac:dyDescent="0.3">
      <c r="C18" s="832"/>
      <c r="D18" s="832"/>
      <c r="E18" s="976"/>
      <c r="F18" s="868">
        <v>2023</v>
      </c>
      <c r="G18" s="986">
        <f>SUM(G8:G10)</f>
        <v>5.1456966399999997</v>
      </c>
      <c r="H18" s="986">
        <f t="shared" ref="H18:L18" si="18">SUM(H8:H10)</f>
        <v>4.2880805400000002</v>
      </c>
      <c r="I18" s="987">
        <f t="shared" si="18"/>
        <v>0</v>
      </c>
      <c r="J18" s="986">
        <f t="shared" si="18"/>
        <v>4.2236962299999998</v>
      </c>
      <c r="K18" s="987">
        <f t="shared" si="18"/>
        <v>0</v>
      </c>
      <c r="L18" s="986">
        <f t="shared" si="18"/>
        <v>6.438431E-2</v>
      </c>
      <c r="M18" s="986"/>
      <c r="N18" s="980">
        <f t="shared" si="14"/>
        <v>1.5170000000000001</v>
      </c>
      <c r="O18" s="988">
        <f>SUM(O8:O10)</f>
        <v>0</v>
      </c>
      <c r="P18" s="988">
        <f t="shared" ref="P18:T18" si="19">SUM(P8:P10)</f>
        <v>0.46700000000000003</v>
      </c>
      <c r="Q18" s="988">
        <f t="shared" si="19"/>
        <v>0.8</v>
      </c>
      <c r="R18" s="988">
        <f t="shared" si="19"/>
        <v>0.25</v>
      </c>
      <c r="S18" s="988">
        <f t="shared" si="19"/>
        <v>0</v>
      </c>
      <c r="T18" s="988">
        <f t="shared" si="19"/>
        <v>0</v>
      </c>
      <c r="U18" s="982">
        <f t="shared" si="16"/>
        <v>1.5170000000000001</v>
      </c>
      <c r="V18" s="988">
        <f>SUM(V8:V10)</f>
        <v>0</v>
      </c>
      <c r="W18" s="987">
        <f t="shared" ref="W18:AA18" si="20">SUM(W8:W10)</f>
        <v>0.46700000000000003</v>
      </c>
      <c r="X18" s="988">
        <f t="shared" si="20"/>
        <v>0.8</v>
      </c>
      <c r="Y18" s="988">
        <f t="shared" si="20"/>
        <v>0.25</v>
      </c>
      <c r="Z18" s="987">
        <f t="shared" si="20"/>
        <v>0</v>
      </c>
      <c r="AA18" s="987">
        <f t="shared" si="20"/>
        <v>0</v>
      </c>
    </row>
    <row r="19" spans="3:27" x14ac:dyDescent="0.3">
      <c r="C19" s="832"/>
      <c r="D19" s="832"/>
      <c r="E19" s="976"/>
      <c r="F19" s="868">
        <v>2024</v>
      </c>
      <c r="G19" s="849">
        <f>SUM(G11)</f>
        <v>0.96083419999999997</v>
      </c>
      <c r="H19" s="849">
        <f t="shared" ref="H19:L20" si="21">SUM(H11)</f>
        <v>0.80069517000000001</v>
      </c>
      <c r="I19" s="847">
        <f t="shared" si="21"/>
        <v>0</v>
      </c>
      <c r="J19" s="849">
        <f t="shared" si="21"/>
        <v>0.79282514000000004</v>
      </c>
      <c r="K19" s="847">
        <f t="shared" si="21"/>
        <v>0</v>
      </c>
      <c r="L19" s="849">
        <f t="shared" si="21"/>
        <v>7.8700300000000001E-3</v>
      </c>
      <c r="M19" s="849"/>
      <c r="N19" s="980">
        <f t="shared" si="14"/>
        <v>0.3</v>
      </c>
      <c r="O19" s="989">
        <f t="shared" ref="O19:T20" si="22">SUM(O11:O11)</f>
        <v>0</v>
      </c>
      <c r="P19" s="989">
        <f t="shared" si="22"/>
        <v>0</v>
      </c>
      <c r="Q19" s="989">
        <f t="shared" si="22"/>
        <v>0.3</v>
      </c>
      <c r="R19" s="989">
        <f t="shared" si="22"/>
        <v>0</v>
      </c>
      <c r="S19" s="989">
        <f t="shared" si="22"/>
        <v>0</v>
      </c>
      <c r="T19" s="989">
        <f t="shared" si="22"/>
        <v>0</v>
      </c>
      <c r="U19" s="982">
        <f t="shared" si="16"/>
        <v>0.3</v>
      </c>
      <c r="V19" s="989">
        <f t="shared" ref="V19:AA20" si="23">SUM(V11:V11)</f>
        <v>0</v>
      </c>
      <c r="W19" s="847">
        <f t="shared" si="23"/>
        <v>0</v>
      </c>
      <c r="X19" s="989">
        <f t="shared" si="23"/>
        <v>0.3</v>
      </c>
      <c r="Y19" s="989">
        <f t="shared" si="23"/>
        <v>0</v>
      </c>
      <c r="Z19" s="847">
        <f t="shared" si="23"/>
        <v>0</v>
      </c>
      <c r="AA19" s="847">
        <f t="shared" si="23"/>
        <v>0</v>
      </c>
    </row>
    <row r="20" spans="3:27" x14ac:dyDescent="0.3">
      <c r="C20" s="832"/>
      <c r="D20" s="832"/>
      <c r="E20" s="976"/>
      <c r="F20" s="868">
        <v>2025</v>
      </c>
      <c r="G20" s="986">
        <f>SUM(G12)</f>
        <v>2.2196846899999998</v>
      </c>
      <c r="H20" s="986">
        <f t="shared" si="21"/>
        <v>1.8497372400000001</v>
      </c>
      <c r="I20" s="987">
        <f t="shared" si="21"/>
        <v>0</v>
      </c>
      <c r="J20" s="986">
        <f t="shared" si="21"/>
        <v>1.8261275300000002</v>
      </c>
      <c r="K20" s="987">
        <f t="shared" si="21"/>
        <v>0</v>
      </c>
      <c r="L20" s="986">
        <f t="shared" si="21"/>
        <v>2.3609709999999999E-2</v>
      </c>
      <c r="M20" s="986"/>
      <c r="N20" s="980">
        <f t="shared" si="14"/>
        <v>0.59000000000000008</v>
      </c>
      <c r="O20" s="988">
        <f t="shared" si="22"/>
        <v>0</v>
      </c>
      <c r="P20" s="988">
        <f t="shared" si="22"/>
        <v>0</v>
      </c>
      <c r="Q20" s="988">
        <f t="shared" si="22"/>
        <v>0.59000000000000008</v>
      </c>
      <c r="R20" s="988">
        <f t="shared" si="22"/>
        <v>0</v>
      </c>
      <c r="S20" s="988">
        <f t="shared" si="22"/>
        <v>0</v>
      </c>
      <c r="T20" s="988">
        <f t="shared" si="22"/>
        <v>0</v>
      </c>
      <c r="U20" s="982">
        <f t="shared" si="16"/>
        <v>0.59000000000000008</v>
      </c>
      <c r="V20" s="988">
        <f t="shared" si="23"/>
        <v>0</v>
      </c>
      <c r="W20" s="987">
        <f t="shared" si="23"/>
        <v>0</v>
      </c>
      <c r="X20" s="988">
        <f t="shared" si="23"/>
        <v>0.59000000000000008</v>
      </c>
      <c r="Y20" s="988">
        <f t="shared" si="23"/>
        <v>0</v>
      </c>
      <c r="Z20" s="987">
        <f t="shared" si="23"/>
        <v>0</v>
      </c>
      <c r="AA20" s="987">
        <f t="shared" si="23"/>
        <v>0</v>
      </c>
    </row>
    <row r="21" spans="3:27" x14ac:dyDescent="0.3">
      <c r="C21" s="832"/>
      <c r="D21" s="832"/>
      <c r="E21" s="976"/>
      <c r="F21" s="976"/>
      <c r="G21" s="832"/>
      <c r="H21" s="832"/>
    </row>
    <row r="22" spans="3:27" x14ac:dyDescent="0.3">
      <c r="C22" s="832"/>
      <c r="D22" s="832"/>
      <c r="E22" s="976"/>
      <c r="F22" s="976"/>
      <c r="G22" s="832"/>
      <c r="H22" s="832"/>
    </row>
    <row r="23" spans="3:27" x14ac:dyDescent="0.3">
      <c r="C23" s="832"/>
      <c r="D23" s="832"/>
      <c r="E23" s="976"/>
      <c r="F23" s="976"/>
      <c r="G23" s="832"/>
      <c r="H23" s="832"/>
      <c r="N23" s="990"/>
    </row>
    <row r="24" spans="3:27" x14ac:dyDescent="0.3">
      <c r="C24" s="832"/>
      <c r="D24" s="832"/>
      <c r="E24" s="976"/>
      <c r="F24" s="976"/>
      <c r="G24" s="832"/>
      <c r="H24" s="832"/>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49"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24" t="s">
        <v>1175</v>
      </c>
      <c r="B1" s="1124"/>
      <c r="C1" s="1124"/>
      <c r="D1" s="214"/>
      <c r="E1" s="214"/>
      <c r="F1" s="214"/>
      <c r="G1" s="214"/>
      <c r="H1" s="214"/>
      <c r="I1" s="214"/>
      <c r="J1" s="214"/>
    </row>
    <row r="2" spans="1:22" s="12" customFormat="1" ht="18.75" x14ac:dyDescent="0.3">
      <c r="A2" s="17"/>
      <c r="F2" s="16"/>
      <c r="G2" s="16"/>
      <c r="H2" s="15"/>
    </row>
    <row r="3" spans="1:22" s="12" customFormat="1" ht="18.75" x14ac:dyDescent="0.2">
      <c r="A3" s="1128" t="s">
        <v>11</v>
      </c>
      <c r="B3" s="1128"/>
      <c r="C3" s="1128"/>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29" t="s">
        <v>484</v>
      </c>
      <c r="B5" s="1129"/>
      <c r="C5" s="1129"/>
      <c r="D5" s="8"/>
      <c r="E5" s="8"/>
      <c r="F5" s="8"/>
      <c r="G5" s="8"/>
      <c r="H5" s="8"/>
      <c r="I5" s="13"/>
      <c r="J5" s="13"/>
      <c r="K5" s="13"/>
      <c r="L5" s="13"/>
      <c r="M5" s="13"/>
      <c r="N5" s="13"/>
      <c r="O5" s="13"/>
      <c r="P5" s="13"/>
      <c r="Q5" s="13"/>
      <c r="R5" s="13"/>
      <c r="S5" s="13"/>
      <c r="T5" s="13"/>
      <c r="U5" s="13"/>
      <c r="V5" s="13"/>
    </row>
    <row r="6" spans="1:22" s="12" customFormat="1" ht="18.75" x14ac:dyDescent="0.2">
      <c r="A6" s="1125" t="s">
        <v>10</v>
      </c>
      <c r="B6" s="1125"/>
      <c r="C6" s="1125"/>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32" t="str">
        <f>'2021-2025 амортиз'!D4</f>
        <v>К_СТР09756</v>
      </c>
      <c r="B8" s="1132"/>
      <c r="C8" s="1132"/>
      <c r="D8" s="8"/>
      <c r="E8" s="8"/>
      <c r="F8" s="8"/>
      <c r="G8" s="8"/>
      <c r="H8" s="8"/>
      <c r="I8" s="13"/>
      <c r="J8" s="13"/>
      <c r="K8" s="13"/>
      <c r="L8" s="13"/>
      <c r="M8" s="13"/>
      <c r="N8" s="13"/>
      <c r="O8" s="13"/>
      <c r="P8" s="13"/>
      <c r="Q8" s="13"/>
      <c r="R8" s="13"/>
      <c r="S8" s="13"/>
      <c r="T8" s="13"/>
      <c r="U8" s="13"/>
      <c r="V8" s="13"/>
    </row>
    <row r="9" spans="1:22" s="12" customFormat="1" ht="18.75" x14ac:dyDescent="0.2">
      <c r="A9" s="1130" t="s">
        <v>9</v>
      </c>
      <c r="B9" s="1130"/>
      <c r="C9" s="1130"/>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34.5" customHeight="1" x14ac:dyDescent="0.2">
      <c r="A11" s="1131" t="str">
        <f>'2021-2025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131"/>
      <c r="C11" s="1131"/>
      <c r="D11" s="8"/>
      <c r="E11" s="8"/>
      <c r="F11" s="8"/>
      <c r="G11" s="8"/>
      <c r="H11" s="8"/>
      <c r="I11" s="8"/>
      <c r="J11" s="8"/>
      <c r="K11" s="8"/>
      <c r="L11" s="8"/>
      <c r="M11" s="8"/>
      <c r="N11" s="8"/>
      <c r="O11" s="8"/>
      <c r="P11" s="8"/>
      <c r="Q11" s="8"/>
      <c r="R11" s="8"/>
      <c r="S11" s="8"/>
      <c r="T11" s="8"/>
      <c r="U11" s="8"/>
      <c r="V11" s="8"/>
    </row>
    <row r="12" spans="1:22" s="3" customFormat="1" ht="15" customHeight="1" x14ac:dyDescent="0.2">
      <c r="A12" s="1125" t="s">
        <v>7</v>
      </c>
      <c r="B12" s="1125"/>
      <c r="C12" s="1125"/>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26" t="s">
        <v>473</v>
      </c>
      <c r="B14" s="1127"/>
      <c r="C14" s="1127"/>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0" t="s">
        <v>67</v>
      </c>
      <c r="B18" s="46" t="s">
        <v>325</v>
      </c>
      <c r="C18" s="45" t="s">
        <v>490</v>
      </c>
      <c r="D18" s="33"/>
      <c r="E18" s="33"/>
      <c r="F18" s="33"/>
      <c r="G18" s="33"/>
      <c r="H18" s="33"/>
      <c r="I18" s="32"/>
      <c r="J18" s="32"/>
      <c r="K18" s="32"/>
      <c r="L18" s="32"/>
      <c r="M18" s="32"/>
      <c r="N18" s="32"/>
      <c r="O18" s="32"/>
      <c r="P18" s="32"/>
      <c r="Q18" s="32"/>
      <c r="R18" s="32"/>
      <c r="S18" s="32"/>
      <c r="T18" s="31"/>
      <c r="U18" s="31"/>
      <c r="V18" s="31"/>
    </row>
    <row r="19" spans="1:22" s="3" customFormat="1" ht="35.25" customHeight="1" x14ac:dyDescent="0.2">
      <c r="A19" s="470" t="s">
        <v>65</v>
      </c>
      <c r="B19" s="41" t="s">
        <v>66</v>
      </c>
      <c r="C19" s="45" t="s">
        <v>762</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21"/>
      <c r="B20" s="1122"/>
      <c r="C20" s="1123"/>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0" t="s">
        <v>64</v>
      </c>
      <c r="B21" s="211" t="s">
        <v>422</v>
      </c>
      <c r="C21" s="40" t="s">
        <v>488</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0" t="s">
        <v>63</v>
      </c>
      <c r="B22" s="211" t="s">
        <v>77</v>
      </c>
      <c r="C22" s="40" t="s">
        <v>492</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0" t="s">
        <v>61</v>
      </c>
      <c r="B23" s="211" t="s">
        <v>76</v>
      </c>
      <c r="C23" s="40" t="s">
        <v>491</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0" t="s">
        <v>60</v>
      </c>
      <c r="B24" s="211" t="s">
        <v>423</v>
      </c>
      <c r="C24" s="40" t="s">
        <v>488</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0" t="s">
        <v>58</v>
      </c>
      <c r="B25" s="211" t="s">
        <v>424</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56</v>
      </c>
      <c r="B26" s="211" t="s">
        <v>425</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75</v>
      </c>
      <c r="B27" s="45" t="s">
        <v>426</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73</v>
      </c>
      <c r="B28" s="45" t="s">
        <v>427</v>
      </c>
      <c r="C28" s="40" t="s">
        <v>488</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0" t="s">
        <v>72</v>
      </c>
      <c r="B29" s="45" t="s">
        <v>428</v>
      </c>
      <c r="C29" s="45" t="s">
        <v>488</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0" t="s">
        <v>444</v>
      </c>
      <c r="B30" s="45" t="s">
        <v>429</v>
      </c>
      <c r="C30" s="29" t="s">
        <v>488</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0" t="s">
        <v>432</v>
      </c>
      <c r="B31" s="45" t="s">
        <v>74</v>
      </c>
      <c r="C31" s="29" t="s">
        <v>488</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0" t="s">
        <v>445</v>
      </c>
      <c r="B32" s="45" t="s">
        <v>430</v>
      </c>
      <c r="C32" s="29" t="s">
        <v>488</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0" t="s">
        <v>433</v>
      </c>
      <c r="B33" s="45" t="s">
        <v>431</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446</v>
      </c>
      <c r="B34" s="45" t="s">
        <v>247</v>
      </c>
      <c r="C34" s="29" t="s">
        <v>488</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21"/>
      <c r="B35" s="1122"/>
      <c r="C35" s="1123"/>
      <c r="D35" s="27"/>
      <c r="E35" s="27"/>
      <c r="F35" s="27"/>
      <c r="G35" s="27"/>
      <c r="H35" s="27"/>
      <c r="I35" s="27"/>
      <c r="J35" s="27"/>
      <c r="K35" s="27"/>
      <c r="L35" s="27"/>
      <c r="M35" s="27"/>
      <c r="N35" s="27"/>
      <c r="O35" s="27"/>
      <c r="P35" s="27"/>
      <c r="Q35" s="27"/>
      <c r="R35" s="27"/>
      <c r="S35" s="27"/>
      <c r="T35" s="27"/>
      <c r="U35" s="27"/>
      <c r="V35" s="27"/>
    </row>
    <row r="36" spans="1:22" ht="24" customHeight="1" x14ac:dyDescent="0.25">
      <c r="A36" s="1133" t="s">
        <v>434</v>
      </c>
      <c r="B36" s="1136" t="s">
        <v>812</v>
      </c>
      <c r="C36" s="567" t="s">
        <v>1168</v>
      </c>
      <c r="D36" s="27"/>
      <c r="E36" s="27"/>
      <c r="F36" s="27"/>
      <c r="G36" s="27"/>
      <c r="H36" s="27"/>
      <c r="I36" s="27"/>
      <c r="J36" s="27"/>
      <c r="K36" s="27"/>
      <c r="L36" s="27"/>
      <c r="M36" s="27"/>
      <c r="N36" s="27"/>
      <c r="O36" s="27"/>
      <c r="P36" s="27"/>
      <c r="Q36" s="27"/>
      <c r="R36" s="27"/>
      <c r="S36" s="27"/>
      <c r="T36" s="27"/>
      <c r="U36" s="27"/>
      <c r="V36" s="27"/>
    </row>
    <row r="37" spans="1:22" ht="15.75" customHeight="1" x14ac:dyDescent="0.25">
      <c r="A37" s="1134"/>
      <c r="B37" s="1137"/>
      <c r="C37" s="567" t="s">
        <v>1169</v>
      </c>
      <c r="D37" s="27"/>
      <c r="E37" s="27"/>
      <c r="F37" s="27"/>
      <c r="G37" s="27"/>
      <c r="H37" s="27"/>
      <c r="I37" s="27"/>
      <c r="J37" s="27"/>
      <c r="K37" s="27"/>
      <c r="L37" s="27"/>
      <c r="M37" s="27"/>
      <c r="N37" s="27"/>
      <c r="O37" s="27"/>
      <c r="P37" s="27"/>
      <c r="Q37" s="27"/>
      <c r="R37" s="27"/>
      <c r="S37" s="27"/>
      <c r="T37" s="27"/>
      <c r="U37" s="27"/>
      <c r="V37" s="27"/>
    </row>
    <row r="38" spans="1:22" ht="36.75" customHeight="1" x14ac:dyDescent="0.25">
      <c r="A38" s="1135"/>
      <c r="B38" s="1138"/>
      <c r="C38" s="567" t="s">
        <v>1170</v>
      </c>
      <c r="D38" s="27"/>
      <c r="E38" s="27"/>
      <c r="F38" s="27"/>
      <c r="G38" s="27"/>
      <c r="H38" s="27"/>
      <c r="I38" s="27"/>
      <c r="J38" s="27"/>
      <c r="K38" s="27"/>
      <c r="L38" s="27"/>
      <c r="M38" s="27"/>
      <c r="N38" s="27"/>
      <c r="O38" s="27"/>
      <c r="P38" s="27"/>
      <c r="Q38" s="27"/>
      <c r="R38" s="27"/>
      <c r="S38" s="27"/>
      <c r="T38" s="27"/>
      <c r="U38" s="27"/>
      <c r="V38" s="27"/>
    </row>
    <row r="39" spans="1:22" ht="220.5" x14ac:dyDescent="0.25">
      <c r="A39" s="470" t="s">
        <v>447</v>
      </c>
      <c r="B39" s="45" t="s">
        <v>810</v>
      </c>
      <c r="C39" s="567" t="s">
        <v>809</v>
      </c>
      <c r="D39" s="27"/>
      <c r="E39" s="27"/>
      <c r="F39" s="27"/>
      <c r="G39" s="27"/>
      <c r="H39" s="27"/>
      <c r="I39" s="27"/>
      <c r="J39" s="27"/>
      <c r="K39" s="27"/>
      <c r="L39" s="27"/>
      <c r="M39" s="27"/>
      <c r="N39" s="27"/>
      <c r="O39" s="27"/>
      <c r="P39" s="27"/>
      <c r="Q39" s="27"/>
      <c r="R39" s="27"/>
      <c r="S39" s="27"/>
      <c r="T39" s="27"/>
      <c r="U39" s="27"/>
      <c r="V39" s="27"/>
    </row>
    <row r="40" spans="1:22" ht="78.75" x14ac:dyDescent="0.25">
      <c r="A40" s="470" t="s">
        <v>435</v>
      </c>
      <c r="B40" s="45" t="s">
        <v>811</v>
      </c>
      <c r="C40" s="567" t="s">
        <v>809</v>
      </c>
      <c r="D40" s="27"/>
      <c r="E40" s="27"/>
      <c r="F40" s="27"/>
      <c r="G40" s="27"/>
      <c r="H40" s="27"/>
      <c r="I40" s="27"/>
      <c r="J40" s="27"/>
      <c r="K40" s="27"/>
      <c r="L40" s="27"/>
      <c r="M40" s="27"/>
      <c r="N40" s="27"/>
      <c r="O40" s="27"/>
      <c r="P40" s="27"/>
      <c r="Q40" s="27"/>
      <c r="R40" s="27"/>
      <c r="S40" s="27"/>
      <c r="T40" s="27"/>
      <c r="U40" s="27"/>
      <c r="V40" s="27"/>
    </row>
    <row r="41" spans="1:22" ht="94.5" x14ac:dyDescent="0.25">
      <c r="A41" s="470" t="s">
        <v>449</v>
      </c>
      <c r="B41" s="45" t="s">
        <v>474</v>
      </c>
      <c r="C41" s="221" t="s">
        <v>488</v>
      </c>
      <c r="D41" s="27"/>
      <c r="E41" s="27"/>
      <c r="F41" s="27"/>
      <c r="G41" s="27"/>
      <c r="H41" s="27"/>
      <c r="I41" s="27"/>
      <c r="J41" s="27"/>
      <c r="K41" s="27"/>
      <c r="L41" s="27"/>
      <c r="M41" s="27"/>
      <c r="N41" s="27"/>
      <c r="O41" s="27"/>
      <c r="P41" s="27"/>
      <c r="Q41" s="27"/>
      <c r="R41" s="27"/>
      <c r="S41" s="27"/>
      <c r="T41" s="27"/>
      <c r="U41" s="27"/>
      <c r="V41" s="27"/>
    </row>
    <row r="42" spans="1:22" ht="120" customHeight="1" x14ac:dyDescent="0.25">
      <c r="A42" s="470" t="s">
        <v>436</v>
      </c>
      <c r="B42" s="45" t="s">
        <v>475</v>
      </c>
      <c r="C42" s="221" t="s">
        <v>488</v>
      </c>
      <c r="D42" s="27"/>
      <c r="E42" s="27"/>
      <c r="F42" s="27"/>
      <c r="G42" s="27"/>
      <c r="H42" s="27"/>
      <c r="I42" s="27"/>
      <c r="J42" s="27"/>
      <c r="K42" s="27"/>
      <c r="L42" s="27"/>
      <c r="M42" s="27"/>
      <c r="N42" s="27"/>
      <c r="O42" s="27"/>
      <c r="P42" s="27"/>
      <c r="Q42" s="27"/>
      <c r="R42" s="27"/>
      <c r="S42" s="27"/>
      <c r="T42" s="27"/>
      <c r="U42" s="27"/>
      <c r="V42" s="27"/>
    </row>
    <row r="43" spans="1:22" ht="117.75" customHeight="1" x14ac:dyDescent="0.25">
      <c r="A43" s="1017" t="s">
        <v>469</v>
      </c>
      <c r="B43" s="1016" t="s">
        <v>1166</v>
      </c>
      <c r="C43" s="222">
        <v>0.85</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70" t="s">
        <v>437</v>
      </c>
      <c r="B44" s="45" t="s">
        <v>800</v>
      </c>
      <c r="C44" s="566" t="s">
        <v>801</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70" t="s">
        <v>470</v>
      </c>
      <c r="B45" s="45" t="s">
        <v>468</v>
      </c>
      <c r="C45" s="222" t="s">
        <v>488</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5" t="s">
        <v>802</v>
      </c>
      <c r="C46" s="221" t="s">
        <v>488</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803</v>
      </c>
      <c r="B47" s="45" t="s">
        <v>798</v>
      </c>
      <c r="C47" s="221" t="s">
        <v>488</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804</v>
      </c>
      <c r="B48" s="45" t="s">
        <v>805</v>
      </c>
      <c r="C48" s="221" t="s">
        <v>806</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121"/>
      <c r="B49" s="1122"/>
      <c r="C49" s="1123"/>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807</v>
      </c>
      <c r="B50" s="45" t="s">
        <v>738</v>
      </c>
      <c r="C50" s="1057">
        <f>'5.2 Финан и освоение капит влож'!C26</f>
        <v>0.56823276</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808</v>
      </c>
      <c r="B51" s="45" t="s">
        <v>479</v>
      </c>
      <c r="C51" s="221" t="s">
        <v>488</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0:C20"/>
    <mergeCell ref="A35:C35"/>
    <mergeCell ref="A49:C49"/>
    <mergeCell ref="A1:C1"/>
    <mergeCell ref="A12:C12"/>
    <mergeCell ref="A14:C14"/>
    <mergeCell ref="A3:C3"/>
    <mergeCell ref="A5:C5"/>
    <mergeCell ref="A6:C6"/>
    <mergeCell ref="A9:C9"/>
    <mergeCell ref="A11:C11"/>
    <mergeCell ref="A8:C8"/>
    <mergeCell ref="A36:A38"/>
    <mergeCell ref="B36:B38"/>
  </mergeCells>
  <pageMargins left="0.70866141732283472" right="0.70866141732283472" top="0.74803149606299213" bottom="0.74803149606299213" header="0.31496062992125984" footer="0.31496062992125984"/>
  <pageSetup paperSize="8" scale="36"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4" t="s">
        <v>483</v>
      </c>
      <c r="B4" s="1124"/>
      <c r="C4" s="1124"/>
      <c r="D4" s="1124"/>
      <c r="E4" s="1124"/>
      <c r="F4" s="1124"/>
      <c r="G4" s="1124"/>
      <c r="H4" s="1124"/>
      <c r="I4" s="1124"/>
      <c r="J4" s="1124"/>
      <c r="K4" s="1124"/>
      <c r="L4" s="1124"/>
      <c r="M4" s="1124"/>
      <c r="N4" s="1124"/>
      <c r="O4" s="1124"/>
      <c r="P4" s="1124"/>
      <c r="Q4" s="1124"/>
      <c r="R4" s="1124"/>
      <c r="S4" s="1124"/>
    </row>
    <row r="5" spans="1:28" s="12" customFormat="1" ht="15.75" x14ac:dyDescent="0.2">
      <c r="A5" s="17"/>
    </row>
    <row r="6" spans="1:28" s="12" customFormat="1" ht="18.75" x14ac:dyDescent="0.2">
      <c r="A6" s="1128" t="s">
        <v>11</v>
      </c>
      <c r="B6" s="1128"/>
      <c r="C6" s="1128"/>
      <c r="D6" s="1128"/>
      <c r="E6" s="1128"/>
      <c r="F6" s="1128"/>
      <c r="G6" s="1128"/>
      <c r="H6" s="1128"/>
      <c r="I6" s="1128"/>
      <c r="J6" s="1128"/>
      <c r="K6" s="1128"/>
      <c r="L6" s="1128"/>
      <c r="M6" s="1128"/>
      <c r="N6" s="1128"/>
      <c r="O6" s="1128"/>
      <c r="P6" s="1128"/>
      <c r="Q6" s="1128"/>
      <c r="R6" s="1128"/>
      <c r="S6" s="1128"/>
      <c r="T6" s="13"/>
      <c r="U6" s="13"/>
      <c r="V6" s="13"/>
      <c r="W6" s="13"/>
      <c r="X6" s="13"/>
      <c r="Y6" s="13"/>
      <c r="Z6" s="13"/>
      <c r="AA6" s="13"/>
      <c r="AB6" s="13"/>
    </row>
    <row r="7" spans="1:28" s="12" customFormat="1" ht="18.75" x14ac:dyDescent="0.2">
      <c r="A7" s="1128"/>
      <c r="B7" s="1128"/>
      <c r="C7" s="1128"/>
      <c r="D7" s="1128"/>
      <c r="E7" s="1128"/>
      <c r="F7" s="1128"/>
      <c r="G7" s="1128"/>
      <c r="H7" s="1128"/>
      <c r="I7" s="1128"/>
      <c r="J7" s="1128"/>
      <c r="K7" s="1128"/>
      <c r="L7" s="1128"/>
      <c r="M7" s="1128"/>
      <c r="N7" s="1128"/>
      <c r="O7" s="1128"/>
      <c r="P7" s="1128"/>
      <c r="Q7" s="1128"/>
      <c r="R7" s="1128"/>
      <c r="S7" s="1128"/>
      <c r="T7" s="13"/>
      <c r="U7" s="13"/>
      <c r="V7" s="13"/>
      <c r="W7" s="13"/>
      <c r="X7" s="13"/>
      <c r="Y7" s="13"/>
      <c r="Z7" s="13"/>
      <c r="AA7" s="13"/>
      <c r="AB7" s="13"/>
    </row>
    <row r="8" spans="1:28" s="12" customFormat="1" ht="20.25" x14ac:dyDescent="0.2">
      <c r="A8" s="1139" t="str">
        <f>'1. Общая информация'!A5:C5</f>
        <v>Общество с ограниченной ответственностью "Красноярский жилищно-коммунальный комплекс"</v>
      </c>
      <c r="B8" s="1139"/>
      <c r="C8" s="1139"/>
      <c r="D8" s="1139"/>
      <c r="E8" s="1139"/>
      <c r="F8" s="1139"/>
      <c r="G8" s="1139"/>
      <c r="H8" s="1139"/>
      <c r="I8" s="1139"/>
      <c r="J8" s="1139"/>
      <c r="K8" s="1139"/>
      <c r="L8" s="1139"/>
      <c r="M8" s="1139"/>
      <c r="N8" s="1139"/>
      <c r="O8" s="1139"/>
      <c r="P8" s="1139"/>
      <c r="Q8" s="1139"/>
      <c r="R8" s="1139"/>
      <c r="S8" s="1139"/>
      <c r="T8" s="13"/>
      <c r="U8" s="13"/>
      <c r="V8" s="13"/>
      <c r="W8" s="13"/>
      <c r="X8" s="13"/>
      <c r="Y8" s="13"/>
      <c r="Z8" s="13"/>
      <c r="AA8" s="13"/>
      <c r="AB8" s="13"/>
    </row>
    <row r="9" spans="1:28" s="12" customFormat="1" ht="18.75" x14ac:dyDescent="0.2">
      <c r="A9" s="1125" t="s">
        <v>10</v>
      </c>
      <c r="B9" s="1125"/>
      <c r="C9" s="1125"/>
      <c r="D9" s="1125"/>
      <c r="E9" s="1125"/>
      <c r="F9" s="1125"/>
      <c r="G9" s="1125"/>
      <c r="H9" s="1125"/>
      <c r="I9" s="1125"/>
      <c r="J9" s="1125"/>
      <c r="K9" s="1125"/>
      <c r="L9" s="1125"/>
      <c r="M9" s="1125"/>
      <c r="N9" s="1125"/>
      <c r="O9" s="1125"/>
      <c r="P9" s="1125"/>
      <c r="Q9" s="1125"/>
      <c r="R9" s="1125"/>
      <c r="S9" s="1125"/>
      <c r="T9" s="13"/>
      <c r="U9" s="13"/>
      <c r="V9" s="13"/>
      <c r="W9" s="13"/>
      <c r="X9" s="13"/>
      <c r="Y9" s="13"/>
      <c r="Z9" s="13"/>
      <c r="AA9" s="13"/>
      <c r="AB9" s="13"/>
    </row>
    <row r="10" spans="1:28" s="12" customFormat="1" ht="18.75" x14ac:dyDescent="0.2">
      <c r="A10" s="1128"/>
      <c r="B10" s="1128"/>
      <c r="C10" s="1128"/>
      <c r="D10" s="1128"/>
      <c r="E10" s="1128"/>
      <c r="F10" s="1128"/>
      <c r="G10" s="1128"/>
      <c r="H10" s="1128"/>
      <c r="I10" s="1128"/>
      <c r="J10" s="1128"/>
      <c r="K10" s="1128"/>
      <c r="L10" s="1128"/>
      <c r="M10" s="1128"/>
      <c r="N10" s="1128"/>
      <c r="O10" s="1128"/>
      <c r="P10" s="1128"/>
      <c r="Q10" s="1128"/>
      <c r="R10" s="1128"/>
      <c r="S10" s="1128"/>
      <c r="T10" s="13"/>
      <c r="U10" s="13"/>
      <c r="V10" s="13"/>
      <c r="W10" s="13"/>
      <c r="X10" s="13"/>
      <c r="Y10" s="13"/>
      <c r="Z10" s="13"/>
      <c r="AA10" s="13"/>
      <c r="AB10" s="13"/>
    </row>
    <row r="11" spans="1:28" s="12" customFormat="1" ht="20.25" x14ac:dyDescent="0.2">
      <c r="A11" s="1139" t="str">
        <f>'1. Общая информация'!A8:C8</f>
        <v>К_СТР09756</v>
      </c>
      <c r="B11" s="1139"/>
      <c r="C11" s="1139"/>
      <c r="D11" s="1139"/>
      <c r="E11" s="1139"/>
      <c r="F11" s="1139"/>
      <c r="G11" s="1139"/>
      <c r="H11" s="1139"/>
      <c r="I11" s="1139"/>
      <c r="J11" s="1139"/>
      <c r="K11" s="1139"/>
      <c r="L11" s="1139"/>
      <c r="M11" s="1139"/>
      <c r="N11" s="1139"/>
      <c r="O11" s="1139"/>
      <c r="P11" s="1139"/>
      <c r="Q11" s="1139"/>
      <c r="R11" s="1139"/>
      <c r="S11" s="1139"/>
      <c r="T11" s="13"/>
      <c r="U11" s="13"/>
      <c r="V11" s="13"/>
      <c r="W11" s="13"/>
      <c r="X11" s="13"/>
      <c r="Y11" s="13"/>
      <c r="Z11" s="13"/>
      <c r="AA11" s="13"/>
      <c r="AB11" s="13"/>
    </row>
    <row r="12" spans="1:28" s="12" customFormat="1" ht="18.75" x14ac:dyDescent="0.2">
      <c r="A12" s="1125" t="s">
        <v>9</v>
      </c>
      <c r="B12" s="1125"/>
      <c r="C12" s="1125"/>
      <c r="D12" s="1125"/>
      <c r="E12" s="1125"/>
      <c r="F12" s="1125"/>
      <c r="G12" s="1125"/>
      <c r="H12" s="1125"/>
      <c r="I12" s="1125"/>
      <c r="J12" s="1125"/>
      <c r="K12" s="1125"/>
      <c r="L12" s="1125"/>
      <c r="M12" s="1125"/>
      <c r="N12" s="1125"/>
      <c r="O12" s="1125"/>
      <c r="P12" s="1125"/>
      <c r="Q12" s="1125"/>
      <c r="R12" s="1125"/>
      <c r="S12" s="1125"/>
      <c r="T12" s="13"/>
      <c r="U12" s="13"/>
      <c r="V12" s="13"/>
      <c r="W12" s="13"/>
      <c r="X12" s="13"/>
      <c r="Y12" s="13"/>
      <c r="Z12" s="13"/>
      <c r="AA12" s="13"/>
      <c r="AB12" s="13"/>
    </row>
    <row r="13" spans="1:28" s="9" customFormat="1" ht="15.75" customHeight="1" x14ac:dyDescent="0.2">
      <c r="A13" s="1142"/>
      <c r="B13" s="1142"/>
      <c r="C13" s="1142"/>
      <c r="D13" s="1142"/>
      <c r="E13" s="1142"/>
      <c r="F13" s="1142"/>
      <c r="G13" s="1142"/>
      <c r="H13" s="1142"/>
      <c r="I13" s="1142"/>
      <c r="J13" s="1142"/>
      <c r="K13" s="1142"/>
      <c r="L13" s="1142"/>
      <c r="M13" s="1142"/>
      <c r="N13" s="1142"/>
      <c r="O13" s="1142"/>
      <c r="P13" s="1142"/>
      <c r="Q13" s="1142"/>
      <c r="R13" s="1142"/>
      <c r="S13" s="1142"/>
      <c r="T13" s="10"/>
      <c r="U13" s="10"/>
      <c r="V13" s="10"/>
      <c r="W13" s="10"/>
      <c r="X13" s="10"/>
      <c r="Y13" s="10"/>
      <c r="Z13" s="10"/>
      <c r="AA13" s="10"/>
      <c r="AB13" s="10"/>
    </row>
    <row r="14" spans="1:28" s="3" customFormat="1" ht="20.25" x14ac:dyDescent="0.2">
      <c r="A14" s="1139" t="e">
        <f>'1. Общая информация'!#REF!</f>
        <v>#REF!</v>
      </c>
      <c r="B14" s="1139"/>
      <c r="C14" s="1139"/>
      <c r="D14" s="1139"/>
      <c r="E14" s="1139"/>
      <c r="F14" s="1139"/>
      <c r="G14" s="1139"/>
      <c r="H14" s="1139"/>
      <c r="I14" s="1139"/>
      <c r="J14" s="1139"/>
      <c r="K14" s="1139"/>
      <c r="L14" s="1139"/>
      <c r="M14" s="1139"/>
      <c r="N14" s="1139"/>
      <c r="O14" s="1139"/>
      <c r="P14" s="1139"/>
      <c r="Q14" s="1139"/>
      <c r="R14" s="1139"/>
      <c r="S14" s="1139"/>
      <c r="T14" s="8"/>
      <c r="U14" s="8"/>
      <c r="V14" s="8"/>
      <c r="W14" s="8"/>
      <c r="X14" s="8"/>
      <c r="Y14" s="8"/>
      <c r="Z14" s="8"/>
      <c r="AA14" s="8"/>
      <c r="AB14" s="8"/>
    </row>
    <row r="15" spans="1:28" s="3" customFormat="1" ht="15" customHeight="1" x14ac:dyDescent="0.2">
      <c r="A15" s="1125" t="s">
        <v>7</v>
      </c>
      <c r="B15" s="1125"/>
      <c r="C15" s="1125"/>
      <c r="D15" s="1125"/>
      <c r="E15" s="1125"/>
      <c r="F15" s="1125"/>
      <c r="G15" s="1125"/>
      <c r="H15" s="1125"/>
      <c r="I15" s="1125"/>
      <c r="J15" s="1125"/>
      <c r="K15" s="1125"/>
      <c r="L15" s="1125"/>
      <c r="M15" s="1125"/>
      <c r="N15" s="1125"/>
      <c r="O15" s="1125"/>
      <c r="P15" s="1125"/>
      <c r="Q15" s="1125"/>
      <c r="R15" s="1125"/>
      <c r="S15" s="1125"/>
      <c r="T15" s="6"/>
      <c r="U15" s="6"/>
      <c r="V15" s="6"/>
      <c r="W15" s="6"/>
      <c r="X15" s="6"/>
      <c r="Y15" s="6"/>
      <c r="Z15" s="6"/>
      <c r="AA15" s="6"/>
      <c r="AB15" s="6"/>
    </row>
    <row r="16" spans="1:28" s="3" customFormat="1" ht="15" customHeight="1" x14ac:dyDescent="0.2">
      <c r="A16" s="1140"/>
      <c r="B16" s="1140"/>
      <c r="C16" s="1140"/>
      <c r="D16" s="1140"/>
      <c r="E16" s="1140"/>
      <c r="F16" s="1140"/>
      <c r="G16" s="1140"/>
      <c r="H16" s="1140"/>
      <c r="I16" s="1140"/>
      <c r="J16" s="1140"/>
      <c r="K16" s="1140"/>
      <c r="L16" s="1140"/>
      <c r="M16" s="1140"/>
      <c r="N16" s="1140"/>
      <c r="O16" s="1140"/>
      <c r="P16" s="1140"/>
      <c r="Q16" s="1140"/>
      <c r="R16" s="1140"/>
      <c r="S16" s="1140"/>
      <c r="T16" s="4"/>
      <c r="U16" s="4"/>
      <c r="V16" s="4"/>
      <c r="W16" s="4"/>
      <c r="X16" s="4"/>
      <c r="Y16" s="4"/>
    </row>
    <row r="17" spans="1:28" s="3" customFormat="1" ht="45.75" customHeight="1" x14ac:dyDescent="0.2">
      <c r="A17" s="1126" t="s">
        <v>448</v>
      </c>
      <c r="B17" s="1126"/>
      <c r="C17" s="1126"/>
      <c r="D17" s="1126"/>
      <c r="E17" s="1126"/>
      <c r="F17" s="1126"/>
      <c r="G17" s="1126"/>
      <c r="H17" s="1126"/>
      <c r="I17" s="1126"/>
      <c r="J17" s="1126"/>
      <c r="K17" s="1126"/>
      <c r="L17" s="1126"/>
      <c r="M17" s="1126"/>
      <c r="N17" s="1126"/>
      <c r="O17" s="1126"/>
      <c r="P17" s="1126"/>
      <c r="Q17" s="1126"/>
      <c r="R17" s="1126"/>
      <c r="S17" s="1126"/>
      <c r="T17" s="7"/>
      <c r="U17" s="7"/>
      <c r="V17" s="7"/>
      <c r="W17" s="7"/>
      <c r="X17" s="7"/>
      <c r="Y17" s="7"/>
      <c r="Z17" s="7"/>
      <c r="AA17" s="7"/>
      <c r="AB17" s="7"/>
    </row>
    <row r="18" spans="1:28" s="3" customFormat="1" ht="15" customHeight="1" x14ac:dyDescent="0.2">
      <c r="A18" s="1141"/>
      <c r="B18" s="1141"/>
      <c r="C18" s="1141"/>
      <c r="D18" s="1141"/>
      <c r="E18" s="1141"/>
      <c r="F18" s="1141"/>
      <c r="G18" s="1141"/>
      <c r="H18" s="1141"/>
      <c r="I18" s="1141"/>
      <c r="J18" s="1141"/>
      <c r="K18" s="1141"/>
      <c r="L18" s="1141"/>
      <c r="M18" s="1141"/>
      <c r="N18" s="1141"/>
      <c r="O18" s="1141"/>
      <c r="P18" s="1141"/>
      <c r="Q18" s="1141"/>
      <c r="R18" s="1141"/>
      <c r="S18" s="1141"/>
      <c r="T18" s="4"/>
      <c r="U18" s="4"/>
      <c r="V18" s="4"/>
      <c r="W18" s="4"/>
      <c r="X18" s="4"/>
      <c r="Y18" s="4"/>
    </row>
    <row r="19" spans="1:28" s="3" customFormat="1" ht="54" customHeight="1" x14ac:dyDescent="0.2">
      <c r="A19" s="1143" t="s">
        <v>6</v>
      </c>
      <c r="B19" s="1143" t="s">
        <v>105</v>
      </c>
      <c r="C19" s="1144" t="s">
        <v>337</v>
      </c>
      <c r="D19" s="1143" t="s">
        <v>336</v>
      </c>
      <c r="E19" s="1143" t="s">
        <v>104</v>
      </c>
      <c r="F19" s="1143" t="s">
        <v>103</v>
      </c>
      <c r="G19" s="1143" t="s">
        <v>332</v>
      </c>
      <c r="H19" s="1143" t="s">
        <v>102</v>
      </c>
      <c r="I19" s="1143" t="s">
        <v>101</v>
      </c>
      <c r="J19" s="1143" t="s">
        <v>100</v>
      </c>
      <c r="K19" s="1143" t="s">
        <v>99</v>
      </c>
      <c r="L19" s="1143" t="s">
        <v>98</v>
      </c>
      <c r="M19" s="1143" t="s">
        <v>97</v>
      </c>
      <c r="N19" s="1143" t="s">
        <v>96</v>
      </c>
      <c r="O19" s="1143" t="s">
        <v>95</v>
      </c>
      <c r="P19" s="1143" t="s">
        <v>94</v>
      </c>
      <c r="Q19" s="1143" t="s">
        <v>335</v>
      </c>
      <c r="R19" s="1143"/>
      <c r="S19" s="1146" t="s">
        <v>441</v>
      </c>
      <c r="T19" s="4"/>
      <c r="U19" s="4"/>
      <c r="V19" s="4"/>
      <c r="W19" s="4"/>
      <c r="X19" s="4"/>
      <c r="Y19" s="4"/>
    </row>
    <row r="20" spans="1:28" s="3" customFormat="1" ht="180.75" customHeight="1" x14ac:dyDescent="0.2">
      <c r="A20" s="1143"/>
      <c r="B20" s="1143"/>
      <c r="C20" s="1145"/>
      <c r="D20" s="1143"/>
      <c r="E20" s="1143"/>
      <c r="F20" s="1143"/>
      <c r="G20" s="1143"/>
      <c r="H20" s="1143"/>
      <c r="I20" s="1143"/>
      <c r="J20" s="1143"/>
      <c r="K20" s="1143"/>
      <c r="L20" s="1143"/>
      <c r="M20" s="1143"/>
      <c r="N20" s="1143"/>
      <c r="O20" s="1143"/>
      <c r="P20" s="1143"/>
      <c r="Q20" s="47" t="s">
        <v>333</v>
      </c>
      <c r="R20" s="48" t="s">
        <v>334</v>
      </c>
      <c r="S20" s="114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4" t="s">
        <v>483</v>
      </c>
      <c r="B6" s="1124"/>
      <c r="C6" s="1124"/>
      <c r="D6" s="1124"/>
      <c r="E6" s="1124"/>
      <c r="F6" s="1124"/>
      <c r="G6" s="1124"/>
      <c r="H6" s="1124"/>
      <c r="I6" s="1124"/>
      <c r="J6" s="1124"/>
      <c r="K6" s="1124"/>
      <c r="L6" s="1124"/>
      <c r="M6" s="1124"/>
      <c r="N6" s="1124"/>
      <c r="O6" s="1124"/>
      <c r="P6" s="1124"/>
      <c r="Q6" s="1124"/>
      <c r="R6" s="1124"/>
      <c r="S6" s="1124"/>
      <c r="T6" s="1124"/>
    </row>
    <row r="7" spans="1:20" s="12" customFormat="1" x14ac:dyDescent="0.2">
      <c r="A7" s="17"/>
      <c r="H7" s="16"/>
    </row>
    <row r="8" spans="1:20" s="12" customFormat="1" ht="18.75" x14ac:dyDescent="0.2">
      <c r="A8" s="1128" t="s">
        <v>11</v>
      </c>
      <c r="B8" s="1128"/>
      <c r="C8" s="1128"/>
      <c r="D8" s="1128"/>
      <c r="E8" s="1128"/>
      <c r="F8" s="1128"/>
      <c r="G8" s="1128"/>
      <c r="H8" s="1128"/>
      <c r="I8" s="1128"/>
      <c r="J8" s="1128"/>
      <c r="K8" s="1128"/>
      <c r="L8" s="1128"/>
      <c r="M8" s="1128"/>
      <c r="N8" s="1128"/>
      <c r="O8" s="1128"/>
      <c r="P8" s="1128"/>
      <c r="Q8" s="1128"/>
      <c r="R8" s="1128"/>
      <c r="S8" s="1128"/>
      <c r="T8" s="1128"/>
    </row>
    <row r="9" spans="1:20" s="12" customFormat="1" ht="18.75" x14ac:dyDescent="0.2">
      <c r="A9" s="1128"/>
      <c r="B9" s="1128"/>
      <c r="C9" s="1128"/>
      <c r="D9" s="1128"/>
      <c r="E9" s="1128"/>
      <c r="F9" s="1128"/>
      <c r="G9" s="1128"/>
      <c r="H9" s="1128"/>
      <c r="I9" s="1128"/>
      <c r="J9" s="1128"/>
      <c r="K9" s="1128"/>
      <c r="L9" s="1128"/>
      <c r="M9" s="1128"/>
      <c r="N9" s="1128"/>
      <c r="O9" s="1128"/>
      <c r="P9" s="1128"/>
      <c r="Q9" s="1128"/>
      <c r="R9" s="1128"/>
      <c r="S9" s="1128"/>
      <c r="T9" s="1128"/>
    </row>
    <row r="10" spans="1:20" s="12" customFormat="1" ht="18.75" customHeight="1" x14ac:dyDescent="0.2">
      <c r="A10" s="1139" t="str">
        <f>'1. Общая информация'!A5:C5</f>
        <v>Общество с ограниченной ответственностью "Красноярский жилищно-коммунальный комплекс"</v>
      </c>
      <c r="B10" s="1139"/>
      <c r="C10" s="1139"/>
      <c r="D10" s="1139"/>
      <c r="E10" s="1139"/>
      <c r="F10" s="1139"/>
      <c r="G10" s="1139"/>
      <c r="H10" s="1139"/>
      <c r="I10" s="1139"/>
      <c r="J10" s="1139"/>
      <c r="K10" s="1139"/>
      <c r="L10" s="1139"/>
      <c r="M10" s="1139"/>
      <c r="N10" s="1139"/>
      <c r="O10" s="1139"/>
      <c r="P10" s="1139"/>
      <c r="Q10" s="1139"/>
      <c r="R10" s="1139"/>
      <c r="S10" s="1139"/>
      <c r="T10" s="1139"/>
    </row>
    <row r="11" spans="1:20" s="12" customFormat="1" ht="18.75" customHeight="1" x14ac:dyDescent="0.2">
      <c r="A11" s="1125" t="s">
        <v>10</v>
      </c>
      <c r="B11" s="1125"/>
      <c r="C11" s="1125"/>
      <c r="D11" s="1125"/>
      <c r="E11" s="1125"/>
      <c r="F11" s="1125"/>
      <c r="G11" s="1125"/>
      <c r="H11" s="1125"/>
      <c r="I11" s="1125"/>
      <c r="J11" s="1125"/>
      <c r="K11" s="1125"/>
      <c r="L11" s="1125"/>
      <c r="M11" s="1125"/>
      <c r="N11" s="1125"/>
      <c r="O11" s="1125"/>
      <c r="P11" s="1125"/>
      <c r="Q11" s="1125"/>
      <c r="R11" s="1125"/>
      <c r="S11" s="1125"/>
      <c r="T11" s="1125"/>
    </row>
    <row r="12" spans="1:20" s="12" customFormat="1" ht="18.75" x14ac:dyDescent="0.2">
      <c r="A12" s="1128"/>
      <c r="B12" s="1128"/>
      <c r="C12" s="1128"/>
      <c r="D12" s="1128"/>
      <c r="E12" s="1128"/>
      <c r="F12" s="1128"/>
      <c r="G12" s="1128"/>
      <c r="H12" s="1128"/>
      <c r="I12" s="1128"/>
      <c r="J12" s="1128"/>
      <c r="K12" s="1128"/>
      <c r="L12" s="1128"/>
      <c r="M12" s="1128"/>
      <c r="N12" s="1128"/>
      <c r="O12" s="1128"/>
      <c r="P12" s="1128"/>
      <c r="Q12" s="1128"/>
      <c r="R12" s="1128"/>
      <c r="S12" s="1128"/>
      <c r="T12" s="1128"/>
    </row>
    <row r="13" spans="1:20" s="12" customFormat="1" ht="18.75" customHeight="1" x14ac:dyDescent="0.2">
      <c r="A13" s="1139" t="str">
        <f>'1. Общая информация'!A8:C8</f>
        <v>К_СТР09756</v>
      </c>
      <c r="B13" s="1139"/>
      <c r="C13" s="1139"/>
      <c r="D13" s="1139"/>
      <c r="E13" s="1139"/>
      <c r="F13" s="1139"/>
      <c r="G13" s="1139"/>
      <c r="H13" s="1139"/>
      <c r="I13" s="1139"/>
      <c r="J13" s="1139"/>
      <c r="K13" s="1139"/>
      <c r="L13" s="1139"/>
      <c r="M13" s="1139"/>
      <c r="N13" s="1139"/>
      <c r="O13" s="1139"/>
      <c r="P13" s="1139"/>
      <c r="Q13" s="1139"/>
      <c r="R13" s="1139"/>
      <c r="S13" s="1139"/>
      <c r="T13" s="1139"/>
    </row>
    <row r="14" spans="1:20" s="12" customFormat="1" ht="18.75" customHeight="1" x14ac:dyDescent="0.2">
      <c r="A14" s="1125" t="s">
        <v>9</v>
      </c>
      <c r="B14" s="1125"/>
      <c r="C14" s="1125"/>
      <c r="D14" s="1125"/>
      <c r="E14" s="1125"/>
      <c r="F14" s="1125"/>
      <c r="G14" s="1125"/>
      <c r="H14" s="1125"/>
      <c r="I14" s="1125"/>
      <c r="J14" s="1125"/>
      <c r="K14" s="1125"/>
      <c r="L14" s="1125"/>
      <c r="M14" s="1125"/>
      <c r="N14" s="1125"/>
      <c r="O14" s="1125"/>
      <c r="P14" s="1125"/>
      <c r="Q14" s="1125"/>
      <c r="R14" s="1125"/>
      <c r="S14" s="1125"/>
      <c r="T14" s="1125"/>
    </row>
    <row r="15" spans="1:20" s="9" customFormat="1" ht="15.75" customHeight="1" x14ac:dyDescent="0.2">
      <c r="A15" s="1142"/>
      <c r="B15" s="1142"/>
      <c r="C15" s="1142"/>
      <c r="D15" s="1142"/>
      <c r="E15" s="1142"/>
      <c r="F15" s="1142"/>
      <c r="G15" s="1142"/>
      <c r="H15" s="1142"/>
      <c r="I15" s="1142"/>
      <c r="J15" s="1142"/>
      <c r="K15" s="1142"/>
      <c r="L15" s="1142"/>
      <c r="M15" s="1142"/>
      <c r="N15" s="1142"/>
      <c r="O15" s="1142"/>
      <c r="P15" s="1142"/>
      <c r="Q15" s="1142"/>
      <c r="R15" s="1142"/>
      <c r="S15" s="1142"/>
      <c r="T15" s="1142"/>
    </row>
    <row r="16" spans="1:20" s="3" customFormat="1" ht="20.25" x14ac:dyDescent="0.3">
      <c r="A16" s="1150" t="e">
        <f>'1. Общая информация'!#REF!</f>
        <v>#REF!</v>
      </c>
      <c r="B16" s="1150"/>
      <c r="C16" s="1150"/>
      <c r="D16" s="1150"/>
      <c r="E16" s="1150"/>
      <c r="F16" s="1150"/>
      <c r="G16" s="1150"/>
      <c r="H16" s="1150"/>
      <c r="I16" s="1150"/>
      <c r="J16" s="1150"/>
      <c r="K16" s="1150"/>
      <c r="L16" s="1150"/>
      <c r="M16" s="1150"/>
      <c r="N16" s="1150"/>
      <c r="O16" s="1150"/>
      <c r="P16" s="1150"/>
      <c r="Q16" s="1150"/>
      <c r="R16" s="1150"/>
      <c r="S16" s="1150"/>
      <c r="T16" s="1150"/>
    </row>
    <row r="17" spans="1:113" s="3" customFormat="1" ht="15" customHeight="1" x14ac:dyDescent="0.2">
      <c r="A17" s="1125" t="s">
        <v>7</v>
      </c>
      <c r="B17" s="1125"/>
      <c r="C17" s="1125"/>
      <c r="D17" s="1125"/>
      <c r="E17" s="1125"/>
      <c r="F17" s="1125"/>
      <c r="G17" s="1125"/>
      <c r="H17" s="1125"/>
      <c r="I17" s="1125"/>
      <c r="J17" s="1125"/>
      <c r="K17" s="1125"/>
      <c r="L17" s="1125"/>
      <c r="M17" s="1125"/>
      <c r="N17" s="1125"/>
      <c r="O17" s="1125"/>
      <c r="P17" s="1125"/>
      <c r="Q17" s="1125"/>
      <c r="R17" s="1125"/>
      <c r="S17" s="1125"/>
      <c r="T17" s="1125"/>
    </row>
    <row r="18" spans="1:113" s="3" customFormat="1" ht="15" customHeight="1" x14ac:dyDescent="0.2">
      <c r="A18" s="1140"/>
      <c r="B18" s="1140"/>
      <c r="C18" s="1140"/>
      <c r="D18" s="1140"/>
      <c r="E18" s="1140"/>
      <c r="F18" s="1140"/>
      <c r="G18" s="1140"/>
      <c r="H18" s="1140"/>
      <c r="I18" s="1140"/>
      <c r="J18" s="1140"/>
      <c r="K18" s="1140"/>
      <c r="L18" s="1140"/>
      <c r="M18" s="1140"/>
      <c r="N18" s="1140"/>
      <c r="O18" s="1140"/>
      <c r="P18" s="1140"/>
      <c r="Q18" s="1140"/>
      <c r="R18" s="1140"/>
      <c r="S18" s="1140"/>
      <c r="T18" s="1140"/>
    </row>
    <row r="19" spans="1:113" s="3" customFormat="1" ht="15" customHeight="1" x14ac:dyDescent="0.2">
      <c r="A19" s="1127" t="s">
        <v>452</v>
      </c>
      <c r="B19" s="1127"/>
      <c r="C19" s="1127"/>
      <c r="D19" s="1127"/>
      <c r="E19" s="1127"/>
      <c r="F19" s="1127"/>
      <c r="G19" s="1127"/>
      <c r="H19" s="1127"/>
      <c r="I19" s="1127"/>
      <c r="J19" s="1127"/>
      <c r="K19" s="1127"/>
      <c r="L19" s="1127"/>
      <c r="M19" s="1127"/>
      <c r="N19" s="1127"/>
      <c r="O19" s="1127"/>
      <c r="P19" s="1127"/>
      <c r="Q19" s="1127"/>
      <c r="R19" s="1127"/>
      <c r="S19" s="1127"/>
      <c r="T19" s="1127"/>
    </row>
    <row r="20" spans="1:113" s="65" customFormat="1" ht="21" customHeight="1" x14ac:dyDescent="0.25">
      <c r="A20" s="1151"/>
      <c r="B20" s="1151"/>
      <c r="C20" s="1151"/>
      <c r="D20" s="1151"/>
      <c r="E20" s="1151"/>
      <c r="F20" s="1151"/>
      <c r="G20" s="1151"/>
      <c r="H20" s="1151"/>
      <c r="I20" s="1151"/>
      <c r="J20" s="1151"/>
      <c r="K20" s="1151"/>
      <c r="L20" s="1151"/>
      <c r="M20" s="1151"/>
      <c r="N20" s="1151"/>
      <c r="O20" s="1151"/>
      <c r="P20" s="1151"/>
      <c r="Q20" s="1151"/>
      <c r="R20" s="1151"/>
      <c r="S20" s="1151"/>
      <c r="T20" s="1151"/>
    </row>
    <row r="21" spans="1:113" ht="46.5" customHeight="1" x14ac:dyDescent="0.25">
      <c r="A21" s="1152" t="s">
        <v>6</v>
      </c>
      <c r="B21" s="1155" t="s">
        <v>237</v>
      </c>
      <c r="C21" s="1156"/>
      <c r="D21" s="1159" t="s">
        <v>127</v>
      </c>
      <c r="E21" s="1155" t="s">
        <v>477</v>
      </c>
      <c r="F21" s="1156"/>
      <c r="G21" s="1155" t="s">
        <v>254</v>
      </c>
      <c r="H21" s="1156"/>
      <c r="I21" s="1155" t="s">
        <v>126</v>
      </c>
      <c r="J21" s="1156"/>
      <c r="K21" s="1159" t="s">
        <v>125</v>
      </c>
      <c r="L21" s="1155" t="s">
        <v>124</v>
      </c>
      <c r="M21" s="1156"/>
      <c r="N21" s="1155" t="s">
        <v>476</v>
      </c>
      <c r="O21" s="1156"/>
      <c r="P21" s="1159" t="s">
        <v>123</v>
      </c>
      <c r="Q21" s="1147" t="s">
        <v>122</v>
      </c>
      <c r="R21" s="1148"/>
      <c r="S21" s="1147" t="s">
        <v>121</v>
      </c>
      <c r="T21" s="1149"/>
    </row>
    <row r="22" spans="1:113" ht="204.75" customHeight="1" x14ac:dyDescent="0.25">
      <c r="A22" s="1153"/>
      <c r="B22" s="1157"/>
      <c r="C22" s="1158"/>
      <c r="D22" s="1162"/>
      <c r="E22" s="1157"/>
      <c r="F22" s="1158"/>
      <c r="G22" s="1157"/>
      <c r="H22" s="1158"/>
      <c r="I22" s="1157"/>
      <c r="J22" s="1158"/>
      <c r="K22" s="1160"/>
      <c r="L22" s="1157"/>
      <c r="M22" s="1158"/>
      <c r="N22" s="1157"/>
      <c r="O22" s="1158"/>
      <c r="P22" s="1160"/>
      <c r="Q22" s="119" t="s">
        <v>120</v>
      </c>
      <c r="R22" s="119" t="s">
        <v>451</v>
      </c>
      <c r="S22" s="119" t="s">
        <v>119</v>
      </c>
      <c r="T22" s="119" t="s">
        <v>118</v>
      </c>
    </row>
    <row r="23" spans="1:113" ht="51.75" customHeight="1" x14ac:dyDescent="0.25">
      <c r="A23" s="1154"/>
      <c r="B23" s="212" t="s">
        <v>116</v>
      </c>
      <c r="C23" s="212" t="s">
        <v>117</v>
      </c>
      <c r="D23" s="1160"/>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61" t="s">
        <v>480</v>
      </c>
      <c r="C29" s="1161"/>
      <c r="D29" s="1161"/>
      <c r="E29" s="1161"/>
      <c r="F29" s="1161"/>
      <c r="G29" s="1161"/>
      <c r="H29" s="1161"/>
      <c r="I29" s="1161"/>
      <c r="J29" s="1161"/>
      <c r="K29" s="1161"/>
      <c r="L29" s="1161"/>
      <c r="M29" s="1161"/>
      <c r="N29" s="1161"/>
      <c r="O29" s="1161"/>
      <c r="P29" s="1161"/>
      <c r="Q29" s="1161"/>
      <c r="R29" s="116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4" t="s">
        <v>483</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8" t="s">
        <v>11</v>
      </c>
      <c r="F7" s="1128"/>
      <c r="G7" s="1128"/>
      <c r="H7" s="1128"/>
      <c r="I7" s="1128"/>
      <c r="J7" s="1128"/>
      <c r="K7" s="1128"/>
      <c r="L7" s="1128"/>
      <c r="M7" s="1128"/>
      <c r="N7" s="1128"/>
      <c r="O7" s="1128"/>
      <c r="P7" s="1128"/>
      <c r="Q7" s="1128"/>
      <c r="R7" s="1128"/>
      <c r="S7" s="1128"/>
      <c r="T7" s="1128"/>
      <c r="U7" s="1128"/>
      <c r="V7" s="1128"/>
      <c r="W7" s="1128"/>
      <c r="X7" s="1128"/>
      <c r="Y7" s="11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9" t="str">
        <f>'1. Общая информация'!A5:C5</f>
        <v>Общество с ограниченной ответственностью "Красноярский жилищно-коммунальный комплекс"</v>
      </c>
      <c r="B9" s="1139"/>
      <c r="C9" s="1139"/>
      <c r="D9" s="1139"/>
      <c r="E9" s="1139"/>
      <c r="F9" s="1139"/>
      <c r="G9" s="1139"/>
      <c r="H9" s="1139"/>
      <c r="I9" s="1139"/>
      <c r="J9" s="1139"/>
      <c r="K9" s="1139"/>
      <c r="L9" s="1139"/>
      <c r="M9" s="1139"/>
      <c r="N9" s="1139"/>
      <c r="O9" s="1139"/>
      <c r="P9" s="1139"/>
      <c r="Q9" s="1139"/>
      <c r="R9" s="1139"/>
      <c r="S9" s="1139"/>
      <c r="T9" s="1139"/>
      <c r="U9" s="1139"/>
      <c r="V9" s="1139"/>
      <c r="W9" s="1139"/>
      <c r="X9" s="1139"/>
      <c r="Y9" s="1139"/>
      <c r="Z9" s="1139"/>
      <c r="AA9" s="1139"/>
    </row>
    <row r="10" spans="1:27" s="12" customFormat="1" ht="18.75" customHeight="1" x14ac:dyDescent="0.2">
      <c r="E10" s="1125" t="s">
        <v>10</v>
      </c>
      <c r="F10" s="1125"/>
      <c r="G10" s="1125"/>
      <c r="H10" s="1125"/>
      <c r="I10" s="1125"/>
      <c r="J10" s="1125"/>
      <c r="K10" s="1125"/>
      <c r="L10" s="1125"/>
      <c r="M10" s="1125"/>
      <c r="N10" s="1125"/>
      <c r="O10" s="1125"/>
      <c r="P10" s="1125"/>
      <c r="Q10" s="1125"/>
      <c r="R10" s="1125"/>
      <c r="S10" s="1125"/>
      <c r="T10" s="1125"/>
      <c r="U10" s="1125"/>
      <c r="V10" s="1125"/>
      <c r="W10" s="1125"/>
      <c r="X10" s="1125"/>
      <c r="Y10" s="11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9" t="str">
        <f>'1. Общая информация'!A8:C8</f>
        <v>К_СТР09756</v>
      </c>
      <c r="B12" s="1139"/>
      <c r="C12" s="1139"/>
      <c r="D12" s="1139"/>
      <c r="E12" s="1139"/>
      <c r="F12" s="1139"/>
      <c r="G12" s="1139"/>
      <c r="H12" s="1139"/>
      <c r="I12" s="1139"/>
      <c r="J12" s="1139"/>
      <c r="K12" s="1139"/>
      <c r="L12" s="1139"/>
      <c r="M12" s="1139"/>
      <c r="N12" s="1139"/>
      <c r="O12" s="1139"/>
      <c r="P12" s="1139"/>
      <c r="Q12" s="1139"/>
      <c r="R12" s="1139"/>
      <c r="S12" s="1139"/>
      <c r="T12" s="1139"/>
      <c r="U12" s="1139"/>
      <c r="V12" s="1139"/>
      <c r="W12" s="1139"/>
      <c r="X12" s="1139"/>
      <c r="Y12" s="1139"/>
      <c r="Z12" s="1139"/>
      <c r="AA12" s="1139"/>
    </row>
    <row r="13" spans="1:27" s="12" customFormat="1" ht="18.75" customHeight="1" x14ac:dyDescent="0.2">
      <c r="E13" s="1125" t="s">
        <v>9</v>
      </c>
      <c r="F13" s="1125"/>
      <c r="G13" s="1125"/>
      <c r="H13" s="1125"/>
      <c r="I13" s="1125"/>
      <c r="J13" s="1125"/>
      <c r="K13" s="1125"/>
      <c r="L13" s="1125"/>
      <c r="M13" s="1125"/>
      <c r="N13" s="1125"/>
      <c r="O13" s="1125"/>
      <c r="P13" s="1125"/>
      <c r="Q13" s="1125"/>
      <c r="R13" s="1125"/>
      <c r="S13" s="1125"/>
      <c r="T13" s="1125"/>
      <c r="U13" s="1125"/>
      <c r="V13" s="1125"/>
      <c r="W13" s="1125"/>
      <c r="X13" s="1125"/>
      <c r="Y13" s="11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0" t="e">
        <f>'1. Общая информация'!#REF!</f>
        <v>#REF!</v>
      </c>
      <c r="B15" s="1150"/>
      <c r="C15" s="1150"/>
      <c r="D15" s="1150"/>
      <c r="E15" s="1150"/>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row>
    <row r="16" spans="1:27" s="3" customFormat="1" ht="15" customHeight="1" x14ac:dyDescent="0.2">
      <c r="E16" s="1125" t="s">
        <v>7</v>
      </c>
      <c r="F16" s="1125"/>
      <c r="G16" s="1125"/>
      <c r="H16" s="1125"/>
      <c r="I16" s="1125"/>
      <c r="J16" s="1125"/>
      <c r="K16" s="1125"/>
      <c r="L16" s="1125"/>
      <c r="M16" s="1125"/>
      <c r="N16" s="1125"/>
      <c r="O16" s="1125"/>
      <c r="P16" s="1125"/>
      <c r="Q16" s="1125"/>
      <c r="R16" s="1125"/>
      <c r="S16" s="1125"/>
      <c r="T16" s="1125"/>
      <c r="U16" s="1125"/>
      <c r="V16" s="1125"/>
      <c r="W16" s="1125"/>
      <c r="X16" s="1125"/>
      <c r="Y16" s="11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7"/>
      <c r="F18" s="1127"/>
      <c r="G18" s="1127"/>
      <c r="H18" s="1127"/>
      <c r="I18" s="1127"/>
      <c r="J18" s="1127"/>
      <c r="K18" s="1127"/>
      <c r="L18" s="1127"/>
      <c r="M18" s="1127"/>
      <c r="N18" s="1127"/>
      <c r="O18" s="1127"/>
      <c r="P18" s="1127"/>
      <c r="Q18" s="1127"/>
      <c r="R18" s="1127"/>
      <c r="S18" s="1127"/>
      <c r="T18" s="1127"/>
      <c r="U18" s="1127"/>
      <c r="V18" s="1127"/>
      <c r="W18" s="1127"/>
      <c r="X18" s="1127"/>
      <c r="Y18" s="1127"/>
    </row>
    <row r="19" spans="1:27" ht="25.5" customHeight="1" x14ac:dyDescent="0.25">
      <c r="A19" s="1127" t="s">
        <v>454</v>
      </c>
      <c r="B19" s="1127"/>
      <c r="C19" s="1127"/>
      <c r="D19" s="1127"/>
      <c r="E19" s="1127"/>
      <c r="F19" s="1127"/>
      <c r="G19" s="1127"/>
      <c r="H19" s="1127"/>
      <c r="I19" s="1127"/>
      <c r="J19" s="1127"/>
      <c r="K19" s="1127"/>
      <c r="L19" s="1127"/>
      <c r="M19" s="1127"/>
      <c r="N19" s="1127"/>
      <c r="O19" s="1127"/>
      <c r="P19" s="1127"/>
      <c r="Q19" s="1127"/>
      <c r="R19" s="1127"/>
      <c r="S19" s="1127"/>
      <c r="T19" s="1127"/>
      <c r="U19" s="1127"/>
      <c r="V19" s="1127"/>
      <c r="W19" s="1127"/>
      <c r="X19" s="1127"/>
      <c r="Y19" s="1127"/>
      <c r="Z19" s="1127"/>
      <c r="AA19" s="1127"/>
    </row>
    <row r="20" spans="1:27" s="65" customFormat="1" ht="21" customHeight="1" x14ac:dyDescent="0.25"/>
    <row r="21" spans="1:27" ht="15.75" customHeight="1" x14ac:dyDescent="0.25">
      <c r="A21" s="1163" t="s">
        <v>6</v>
      </c>
      <c r="B21" s="1165" t="s">
        <v>461</v>
      </c>
      <c r="C21" s="1166"/>
      <c r="D21" s="1165" t="s">
        <v>463</v>
      </c>
      <c r="E21" s="1166"/>
      <c r="F21" s="1147" t="s">
        <v>99</v>
      </c>
      <c r="G21" s="1149"/>
      <c r="H21" s="1149"/>
      <c r="I21" s="1148"/>
      <c r="J21" s="1163" t="s">
        <v>464</v>
      </c>
      <c r="K21" s="1165" t="s">
        <v>465</v>
      </c>
      <c r="L21" s="1166"/>
      <c r="M21" s="1165" t="s">
        <v>466</v>
      </c>
      <c r="N21" s="1166"/>
      <c r="O21" s="1165" t="s">
        <v>453</v>
      </c>
      <c r="P21" s="1166"/>
      <c r="Q21" s="1165" t="s">
        <v>132</v>
      </c>
      <c r="R21" s="1166"/>
      <c r="S21" s="1163" t="s">
        <v>131</v>
      </c>
      <c r="T21" s="1163" t="s">
        <v>467</v>
      </c>
      <c r="U21" s="1163" t="s">
        <v>462</v>
      </c>
      <c r="V21" s="1165" t="s">
        <v>130</v>
      </c>
      <c r="W21" s="1166"/>
      <c r="X21" s="1147" t="s">
        <v>122</v>
      </c>
      <c r="Y21" s="1149"/>
      <c r="Z21" s="1147" t="s">
        <v>121</v>
      </c>
      <c r="AA21" s="1149"/>
    </row>
    <row r="22" spans="1:27" ht="216" customHeight="1" x14ac:dyDescent="0.25">
      <c r="A22" s="1169"/>
      <c r="B22" s="1167"/>
      <c r="C22" s="1168"/>
      <c r="D22" s="1167"/>
      <c r="E22" s="1168"/>
      <c r="F22" s="1147" t="s">
        <v>129</v>
      </c>
      <c r="G22" s="1148"/>
      <c r="H22" s="1147" t="s">
        <v>128</v>
      </c>
      <c r="I22" s="1148"/>
      <c r="J22" s="1164"/>
      <c r="K22" s="1167"/>
      <c r="L22" s="1168"/>
      <c r="M22" s="1167"/>
      <c r="N22" s="1168"/>
      <c r="O22" s="1167"/>
      <c r="P22" s="1168"/>
      <c r="Q22" s="1167"/>
      <c r="R22" s="1168"/>
      <c r="S22" s="1164"/>
      <c r="T22" s="1164"/>
      <c r="U22" s="1164"/>
      <c r="V22" s="1167"/>
      <c r="W22" s="1168"/>
      <c r="X22" s="119" t="s">
        <v>120</v>
      </c>
      <c r="Y22" s="119" t="s">
        <v>451</v>
      </c>
      <c r="Z22" s="119" t="s">
        <v>119</v>
      </c>
      <c r="AA22" s="119" t="s">
        <v>118</v>
      </c>
    </row>
    <row r="23" spans="1:27" ht="60" customHeight="1" x14ac:dyDescent="0.25">
      <c r="A23" s="1164"/>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7"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8" t="s">
        <v>438</v>
      </c>
      <c r="N27" s="124" t="str">
        <f>N26</f>
        <v>н/д</v>
      </c>
      <c r="O27" s="124" t="s">
        <v>745</v>
      </c>
      <c r="P27" s="124" t="str">
        <f>P26</f>
        <v>н/д</v>
      </c>
      <c r="Q27" s="449">
        <v>1.1599999999999999</v>
      </c>
      <c r="R27" s="124" t="str">
        <f>R26</f>
        <v>н/д</v>
      </c>
      <c r="S27" s="126" t="s">
        <v>658</v>
      </c>
      <c r="T27" s="124" t="s">
        <v>741</v>
      </c>
      <c r="U27" s="124" t="s">
        <v>741</v>
      </c>
      <c r="V27" s="447"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2021-08-12T04:59:16Z</dcterms:modified>
</cp:coreProperties>
</file>